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090" tabRatio="763" firstSheet="2" activeTab="2"/>
  </bookViews>
  <sheets>
    <sheet name="Instructions" sheetId="1" r:id="rId1"/>
    <sheet name="Past Purchases" sheetId="2" r:id="rId2"/>
    <sheet name="STEP 1 - Start Up Costs" sheetId="3" r:id="rId3"/>
    <sheet name="STEP 2 - Cashflow - Yr1 " sheetId="4" r:id="rId4"/>
    <sheet name="STEP 3 - Cashflow - Yr2" sheetId="5" r:id="rId5"/>
    <sheet name="Projected Income " sheetId="6" r:id="rId6"/>
    <sheet name="Glossary" sheetId="7" r:id="rId7"/>
    <sheet name="Financing Guidelines" sheetId="8" r:id="rId8"/>
  </sheets>
  <definedNames>
    <definedName name="_xlfn.IFERROR" hidden="1">#NAME?</definedName>
    <definedName name="_xlfn_IFERROR">#N/A</definedName>
    <definedName name="_xlfn_SUMIFS">#N/A</definedName>
    <definedName name="Interest_Rate">#REF!</definedName>
    <definedName name="Loan_Amount">#REF!</definedName>
    <definedName name="Loan_Start">#REF!</definedName>
    <definedName name="Loan_Years">#REF!</definedName>
    <definedName name="Num_Pmt_Per_Year">#REF!</definedName>
    <definedName name="_xlnm.Print_Area" localSheetId="7">'Financing Guidelines'!$B$2:$B$29</definedName>
    <definedName name="_xlnm.Print_Area" localSheetId="6">'Glossary'!$B$2:$C$20</definedName>
    <definedName name="_xlnm.Print_Area" localSheetId="0">'Instructions'!$B$3:$B$23</definedName>
    <definedName name="_xlnm.Print_Area" localSheetId="1">'Past Purchases'!$B$1:$C$26</definedName>
    <definedName name="_xlnm.Print_Area" localSheetId="5">'Projected Income '!$B$2:$D$54</definedName>
    <definedName name="_xlnm.Print_Area" localSheetId="2">'STEP 1 - Start Up Costs'!$B$1:$H$41</definedName>
    <definedName name="_xlnm.Print_Area" localSheetId="3">'STEP 2 - Cashflow - Yr1 '!$B$1:$P$69</definedName>
    <definedName name="_xlnm.Print_Area" localSheetId="4">'STEP 3 - Cashflow - Yr2'!$B$1:$P$64</definedName>
    <definedName name="Scheduled_Extra_Payments">#REF!</definedName>
  </definedNames>
  <calcPr fullCalcOnLoad="1"/>
</workbook>
</file>

<file path=xl/sharedStrings.xml><?xml version="1.0" encoding="utf-8"?>
<sst xmlns="http://schemas.openxmlformats.org/spreadsheetml/2006/main" count="209" uniqueCount="186">
  <si>
    <t>Cash-flow Guidelines</t>
  </si>
  <si>
    <t>Welcome to the Futurpreneur Canada 24-month cash-flow planning tool.  This tool will help you plan and demonstrate your businesses sales and expenses assumptions over the next two years.</t>
  </si>
  <si>
    <t>Figures you input are based on your experience, research and business activity estimates.</t>
  </si>
  <si>
    <t>On each sheet you will find navigation buttons on the left and Tips and Instructions on the right.</t>
  </si>
  <si>
    <t>The cash-flow template is divided into several parts to simplify the cash-flow creation.  You can revisit and adjust your figures as you adjust your plan, but it is best to start working in order from start-up, to year one then year two cash-flow projections.  The sheets are protected so you can only add information into the green cells.  Yellow cells show data you entered on a previous sheet.</t>
  </si>
  <si>
    <t>If you have already incurred business expenses add these to the Past Purchase form.  If you have not made any purchases yet skip the past purchases step.</t>
  </si>
  <si>
    <r>
      <t>STEP 1</t>
    </r>
    <r>
      <rPr>
        <sz val="12"/>
        <rFont val="Calibri"/>
        <family val="2"/>
      </rPr>
      <t xml:space="preserve"> - COMPLETE THE START-UP tab.  This is where you input the month you expect your Futurpreneur loan will be received, owners' contribution, loan amounts and start-up costs.  Additional instructions and tips are found on the right side of each spreadsheet. </t>
    </r>
  </si>
  <si>
    <r>
      <t>STEP 2</t>
    </r>
    <r>
      <rPr>
        <sz val="12"/>
        <rFont val="Calibri"/>
        <family val="2"/>
      </rPr>
      <t xml:space="preserve"> - COMPLETE THE YEAR 1 CASH-FLOW tab.  This is where you input your first year' sales and expense projections. Do not include your past sales on this template.  There additional instructions on the right side of the cash-flow. </t>
    </r>
  </si>
  <si>
    <r>
      <t>STEP 3</t>
    </r>
    <r>
      <rPr>
        <sz val="12"/>
        <rFont val="Calibri"/>
        <family val="2"/>
      </rPr>
      <t xml:space="preserve"> -  COMPLETE THE YEAR 2 CASH-FLOW tab.  Continue with your sales and expense projections on the YEAR 2 CASH-FLOW. </t>
    </r>
  </si>
  <si>
    <t>Resources:</t>
  </si>
  <si>
    <t>See the Glossary - Business Terms and Definitions for basic descriptions of terms and concepts.</t>
  </si>
  <si>
    <t xml:space="preserve">Futurpreneur Financing guidelines and loan details can be found on the Financing Guidelines tab and the Futurpreneur Canada website. </t>
  </si>
  <si>
    <t>The Projected Income Statement is filled in automatically when you complete the year 1 and 2 cash-flows.  The Income Statement will give you insight into the overall progress of the business.</t>
  </si>
  <si>
    <t>Visit our resource website for assistance with financial planning at http://www.futurpreneur.ca/en/resources/operational-and-financial-planning/</t>
  </si>
  <si>
    <t xml:space="preserve">   </t>
  </si>
  <si>
    <t>Past Purchases - Items already bought for the business</t>
  </si>
  <si>
    <t>Item</t>
  </si>
  <si>
    <t>Cost</t>
  </si>
  <si>
    <t>Total Cost</t>
  </si>
  <si>
    <t>Start-up Costs</t>
  </si>
  <si>
    <t xml:space="preserve">  Funding Sources</t>
  </si>
  <si>
    <t>Owner Will Contribute</t>
  </si>
  <si>
    <t>Other Funding 2</t>
  </si>
  <si>
    <t>Amount</t>
  </si>
  <si>
    <t>Start-up  Item</t>
  </si>
  <si>
    <t>Cost of Item</t>
  </si>
  <si>
    <t>Balance Check</t>
  </si>
  <si>
    <t>Lease - Leasehold Improvements</t>
  </si>
  <si>
    <t>First and last month rent (aka deposit)</t>
  </si>
  <si>
    <t>Building improvement costs</t>
  </si>
  <si>
    <t>Legal fees to review documents</t>
  </si>
  <si>
    <t>Arch drawings</t>
  </si>
  <si>
    <t>General Start-up Costs</t>
  </si>
  <si>
    <t>Business Insurance (paid monthly)</t>
  </si>
  <si>
    <t>Business License - Incorp</t>
  </si>
  <si>
    <t>Equipment &amp; Fixtures</t>
  </si>
  <si>
    <t>Office Furniture (desk, filing cabinet)</t>
  </si>
  <si>
    <t>Computer, printer, fax machine</t>
  </si>
  <si>
    <t>Accounting System - POS system</t>
  </si>
  <si>
    <t>Accounting Consultation to set up books</t>
  </si>
  <si>
    <t>Legal fees to review contracts</t>
  </si>
  <si>
    <t>Website</t>
  </si>
  <si>
    <t>Working Capital</t>
  </si>
  <si>
    <t>TOTALS</t>
  </si>
  <si>
    <t>`</t>
  </si>
  <si>
    <t xml:space="preserve">Cash Flow Forecast - Year 1 </t>
  </si>
  <si>
    <t>Month</t>
  </si>
  <si>
    <t>Total</t>
  </si>
  <si>
    <t>Sales Assumptions</t>
  </si>
  <si>
    <t>Cash from Sales</t>
  </si>
  <si>
    <t>Avg $ of Sale</t>
  </si>
  <si>
    <t>% of sales</t>
  </si>
  <si>
    <t>Total Cash Sales</t>
  </si>
  <si>
    <t>Business Bank Account (Existing businesses only)</t>
  </si>
  <si>
    <t>Total Other Cash Inflow</t>
  </si>
  <si>
    <t>(A) TOTAL CASH INFLOW</t>
  </si>
  <si>
    <t>Cash Outflow</t>
  </si>
  <si>
    <t>% of sales cost</t>
  </si>
  <si>
    <t>Inventory Costs</t>
  </si>
  <si>
    <t>(B) TOTAL INVENTORY COSTS</t>
  </si>
  <si>
    <t>General Expenses</t>
  </si>
  <si>
    <t>% of Gross Sales</t>
  </si>
  <si>
    <t>1st Owner's draw/salary</t>
  </si>
  <si>
    <t>2nd Owner's draw/salary, if necessary</t>
  </si>
  <si>
    <t>Employee/contractor wages</t>
  </si>
  <si>
    <t>Legal fees</t>
  </si>
  <si>
    <t>Accounting services</t>
  </si>
  <si>
    <t>Advertising and promotion</t>
  </si>
  <si>
    <t>Commercial Rent</t>
  </si>
  <si>
    <t>Property taxes/TMI</t>
  </si>
  <si>
    <t>Utilities</t>
  </si>
  <si>
    <t>Business Insurance</t>
  </si>
  <si>
    <t>Bank Charges</t>
  </si>
  <si>
    <t>Office supplies &amp; postage</t>
  </si>
  <si>
    <t>Telephone &amp; Internet</t>
  </si>
  <si>
    <t>Alarm System</t>
  </si>
  <si>
    <t>Subscriptions &amp; Memberships</t>
  </si>
  <si>
    <t>Training</t>
  </si>
  <si>
    <t xml:space="preserve">(C) TOTAL GENERAL EXPENSES </t>
  </si>
  <si>
    <t xml:space="preserve">Other disbursements </t>
  </si>
  <si>
    <t xml:space="preserve">(D) TOTAL OTHER DISBURSEMENTS </t>
  </si>
  <si>
    <t xml:space="preserve">(E) TOTAL CASH OUTFLOW (B+C+D) </t>
  </si>
  <si>
    <t xml:space="preserve">(F)  NET CASH-FLOW (A-E) </t>
  </si>
  <si>
    <t>(G)  CASH FROM PREVIOUS PERIOD</t>
  </si>
  <si>
    <t>(H) CUMULATIVE CASH-FLOW (F+G)</t>
  </si>
  <si>
    <t xml:space="preserve">Income statement is automatically calculated  </t>
  </si>
  <si>
    <t>Cash Flow Forecast - Year 2</t>
  </si>
  <si>
    <t>Avg $</t>
  </si>
  <si>
    <t xml:space="preserve">Owner's Investment </t>
  </si>
  <si>
    <t>Year 1</t>
  </si>
  <si>
    <t>Year 2</t>
  </si>
  <si>
    <t>Revenues</t>
  </si>
  <si>
    <t>Sales</t>
  </si>
  <si>
    <t>(A) Total Sales</t>
  </si>
  <si>
    <t>(B) Total Cost of Inventory</t>
  </si>
  <si>
    <t>(C)  GROSS MARGIN (A-B)</t>
  </si>
  <si>
    <t xml:space="preserve"> Expenses </t>
  </si>
  <si>
    <t>Owner's Draws/salaries</t>
  </si>
  <si>
    <t xml:space="preserve">(D) TOTAL GENERAL EXPENSES </t>
  </si>
  <si>
    <t xml:space="preserve">Other Disbursements </t>
  </si>
  <si>
    <t xml:space="preserve">Start up Costs </t>
  </si>
  <si>
    <t xml:space="preserve">(E) TOTAL OTHER EXPENSES </t>
  </si>
  <si>
    <t>(F) TOTAL EXPENSES (D+E)</t>
  </si>
  <si>
    <t xml:space="preserve"> NET PROFIT BEFORE TAX (C-F)</t>
  </si>
  <si>
    <t>Income Tax (estimated at 25%)</t>
  </si>
  <si>
    <t xml:space="preserve"> NET PROFIT AFTER TAX</t>
  </si>
  <si>
    <t>Glossary - Business Terms and Definitions</t>
  </si>
  <si>
    <t>These are working definitions intended to help you complete this cash-flow</t>
  </si>
  <si>
    <t>Owner’s Investment</t>
  </si>
  <si>
    <t>Money which the business owner invests into the business. Typically these funds come from a variety of sources including, the owner’s personal savings and money gifted from family members.   Personal loans and Lines of Credit do not apply because the money is owed to someone else.</t>
  </si>
  <si>
    <t>Owner’s Draw/Salary</t>
  </si>
  <si>
    <t>Money the owner plans to withdraw from the business to cover their personal expenses. It's important that the owner takes into account what will be required each month to pay for personal expenses like: debt payments, housing costs and general living expenses. We also consider the contributions of spouses and part-time or other income.</t>
  </si>
  <si>
    <t>Past Purchases or Historic Costs</t>
  </si>
  <si>
    <t>Items or services already bought to start the business.  These costs are listed separately from the start-up costs on the Futurpreneur cash-flow template.</t>
  </si>
  <si>
    <t>Fixed Assets</t>
  </si>
  <si>
    <t xml:space="preserve">Items and property that cannot immediately be converted into cash.  Examples: buildings, furniture, equipment, machines and vehicles. </t>
  </si>
  <si>
    <t>Fixed Costs</t>
  </si>
  <si>
    <t>Regular expenses that have to be paid regardless of how busy or active the business is. Items like regular salaries, rent, insurance are all examples of fixed costs.</t>
  </si>
  <si>
    <t>Many personal insurances policies offer limited or no protection for the businesses property or activities.  Business insurance provides protection specific to the business property, activities and sometimes staff.  Some businesses require other types of insurance too.  Contact an insurance professional about what type and amount of insurance will be beneficial for your business.</t>
  </si>
  <si>
    <t>Interest Payment</t>
  </si>
  <si>
    <t>As a borrower, an interest payment represents a fee you are charged for being lent money.  The fee rate and payment schedule are determined at the time the money is lent and often described as an annual term rate.  Paying only this does not reduce the amount of money you owe your lender.</t>
  </si>
  <si>
    <t>Principal Payment</t>
  </si>
  <si>
    <t>A payment that reduces the amount of money you owe your lender.  This is different than an interest payment because it reduces the amount of money you now owe.</t>
  </si>
  <si>
    <t>Start-Up</t>
  </si>
  <si>
    <t xml:space="preserve">A business or venture in the earliest stages of set-up or operations. </t>
  </si>
  <si>
    <t>Variable Costs</t>
  </si>
  <si>
    <t>Expenses which are not consistently the same each month.  Fuel used by a courier company changes depending on the monthly activity and could be considered a variable cost.</t>
  </si>
  <si>
    <t>Funding available in the business bank account once all start-up expenses have been paid.</t>
  </si>
  <si>
    <t>Expenses</t>
  </si>
  <si>
    <t>Costs you incur while running the business over a fixed period of time.  In the cash-flow, you'll consider expenses incurred on a monthly basis.</t>
  </si>
  <si>
    <t>Cumulative Cash</t>
  </si>
  <si>
    <t>After you have paid all of your expected expenses and received all of your expected income in a given period of time, the money left over is your cumulative cash.  Think of this as money left in your business bank account at the end of each month.  The cumulative cash-flow on your Futurpreneur monthly cash-flow can never be negative.  That would mean you have spent more money than you plan on having available at the end of the month.</t>
  </si>
  <si>
    <t>Cash-Flow Projection</t>
  </si>
  <si>
    <t>A table that lists all of your expected costs and all of your expected income over a period of time.  We request a 24-month cash-flow when applying to our Start-up Program. The first month shown should be the month the loan is put in your bank account.</t>
  </si>
  <si>
    <t>Capital</t>
  </si>
  <si>
    <t>Money you have available to make purchases to start and maintain your business.</t>
  </si>
  <si>
    <t>Assets</t>
  </si>
  <si>
    <t>Objects or items that can be converted (sold) into cash.</t>
  </si>
  <si>
    <t>Financing Guidelines</t>
  </si>
  <si>
    <t>Futurpreneur Canada and our partner, the Business Development Bank of Canada (BDC) are proud to support Canada’s young entrepreneurs with financing to launch your business.</t>
  </si>
  <si>
    <t>Financing Eligibility and Amounts</t>
  </si>
  <si>
    <t>Financing and Repayment Terms</t>
  </si>
  <si>
    <t>Once you are approved for Futurpreneur Canada funding, you may also be eligible to receive additional financing – up to twice the initial Futurpreneur Canada loan offer – for increased financial support. This opportunity is made possible through Futurpreneur Canada's partnership with the Business Development Bank of Canada (BDC), and is only available through Futurpreneur Canada at the time of your Futurpreneur Canada application. Please see BDC Funding Loan Terms below for further detail.</t>
  </si>
  <si>
    <t>Our Loans Feature</t>
  </si>
  <si>
    <t>Interest-only payments for the first year.
Interest payments made monthly after the initial disbursement.
Principal repayments made in equal monthly instalments together with interest, over the remaining four years.
Free business mentorship for the first two years.</t>
  </si>
  <si>
    <t>Futurpreneur Canada Funding Loan Terms</t>
  </si>
  <si>
    <t>BDC Funding Loan Terms</t>
  </si>
  <si>
    <t>Opening Inventory / Stock / Product  (from startup)</t>
  </si>
  <si>
    <t>TOTAL START-UP COSTS</t>
  </si>
  <si>
    <t>TOTAL Start-up Costs</t>
  </si>
  <si>
    <t>If you have prepared this cash-flow using the Futurpreneur Canada online business plan writer, there are a few items you will want to review and edit as you finalize your cash-flow.</t>
  </si>
  <si>
    <t>Available Cash in the Bank</t>
  </si>
  <si>
    <t>When using the Interactive business plan writer, Start-up - Inventory / Stock / Products costs will be grouped together as a single cost and not separated by inventory type or product price ranges.   You may need to organize these costs by inventory type or price ranges to better demonstrate your initial Inventory / Stock / Products costs. We recommend you limit the categories to 3 - 4 at a maximum.</t>
  </si>
  <si>
    <t>Sales Assumptions, Cash Sales and Inventory Costs on the Year One &amp; Two Cash-Flows will not be broken down by inventory items, costing or services.  You may need to separate the prices shown in the cash-flow by organizing them into inventory types, price ranges or service categories.  This will show your sales and expenses assumptions more clearly.  We suggest you start by organizing the Sales Assumptions first and do not use more than 3 or 4 different categories for cash-flows on year one and year two.</t>
  </si>
  <si>
    <t>credit card transaction fee (2%)</t>
  </si>
  <si>
    <t>Cost of Sales with Startup Inventory</t>
  </si>
  <si>
    <t>Other Funding 1</t>
  </si>
  <si>
    <t>BDC Loan Funding</t>
  </si>
  <si>
    <t>Futurpreneur Loan Funding</t>
  </si>
  <si>
    <t>Inventory / Stock / Products   (ONLY)</t>
  </si>
  <si>
    <t>Item 1</t>
  </si>
  <si>
    <t>Item 2</t>
  </si>
  <si>
    <t>Item 3</t>
  </si>
  <si>
    <t>START-UP COST SUBTOTALS</t>
  </si>
  <si>
    <t>INVENTORY / STOCK SUBTOTALS</t>
  </si>
  <si>
    <t>Percentage Contributions</t>
  </si>
  <si>
    <t>Funding Sources</t>
  </si>
  <si>
    <t>START-UP &amp; INVENTORY SUBTOTALS</t>
  </si>
  <si>
    <t>expense as % of sales rev</t>
  </si>
  <si>
    <t xml:space="preserve">May be eligible for up to $20,000 in funding from Futurpreneur Canada and up to $40,000 in funding from BDC. </t>
  </si>
  <si>
    <t>Applicant(s) must show a minimum personal investment (typically 10% of all borrowed funds).
Once approved, the BDC will issue an email outlining additional terms and conditions.
The client may prepay all or any part of the outstanding principal, however, the BDC must receive the interest owing to the time of re-payment, together with an indemnity equal to three months’ interest on the principal amount prepaid.
Once a year (non-cumulative) on the anniversary date of the loan authorization date, the client may repay 15 % of the principal outstanding without penalty. The BDC charges a $50 processing fee, which is deducted from the initial loan disbursement.  No other service fees are charged.
For all years, interest is charged at BDC Floating Base Rate* + 1.65%
*Please contact your local BDC office for the BDC Floating Base Rate.</t>
  </si>
  <si>
    <t>Loan Capital Injected</t>
  </si>
  <si>
    <t xml:space="preserve">Futurpreneur Loan management fee </t>
  </si>
  <si>
    <t>Sales category 1</t>
  </si>
  <si>
    <t>Sales category 2</t>
  </si>
  <si>
    <t>Sales category 3</t>
  </si>
  <si>
    <t>Sales category 4</t>
  </si>
  <si>
    <t>Product /Service category 1</t>
  </si>
  <si>
    <t>Product /Service category 2</t>
  </si>
  <si>
    <t>Product /Service category 3</t>
  </si>
  <si>
    <t>Product /Service category 4</t>
  </si>
  <si>
    <t xml:space="preserve">For businesses with applicant(s) between 18 – 39 years old who hold more than 50% business ownership </t>
  </si>
  <si>
    <t xml:space="preserve">Projected Income </t>
  </si>
  <si>
    <t>First Month of Futurpreneur Loan                  i.e. 04/24 is April 2024</t>
  </si>
  <si>
    <t>No penalty for early re-payment and additional payments of Futurpreneur Canada funds.
Futurpreneur Canada charges a one-time non refundable loan management fee of 1% of the total loan amount, deducted at time of loan disbursement.
For all years, interest is charged at CIBC’s prime rate* + 3.00% up to a maximum of 9%, except where the CIBC Prime Rate exceeds 9%, in which instance interest will be calculated daily and paid monthly at the CIBC Prime Rate.
*Visit the CIBC’s website for the current prime rate.</t>
  </si>
  <si>
    <t xml:space="preserve">A new business or one that is in full-time operation for less than one year is eligible to apply for up to $60,000 of funding with a 5 year loan amortization under our standard program.  
</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</si>
</sst>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_);_(\$* \(#,##0.00\);_(\$* \-??_);_(@_)"/>
    <numFmt numFmtId="173" formatCode="_(\$* #,##0_);_(\$* \(#,##0\);_(\$* \-??_);_(@_)"/>
    <numFmt numFmtId="174" formatCode="mmmm\ yyyy"/>
    <numFmt numFmtId="175" formatCode="\$#,##0"/>
    <numFmt numFmtId="176" formatCode="\$#,##0;[Red]&quot;-$&quot;#,##0"/>
    <numFmt numFmtId="177" formatCode="\$#,##0_);&quot;($&quot;#,##0\)"/>
    <numFmt numFmtId="178" formatCode="\$#,##0_);[Red]&quot;($&quot;#,##0\)"/>
    <numFmt numFmtId="179" formatCode="_-* #,##0_-;\-* #,##0_-;_-* \-_-;_-@_-"/>
    <numFmt numFmtId="180" formatCode="0.0%"/>
    <numFmt numFmtId="181" formatCode="_(* #,##0.00_);_(* \(#,##0.00\);_(* \-??_);_(@_)"/>
    <numFmt numFmtId="182" formatCode="_(* #,##0_);_(* \(#,##0\);_(* \-??_);_(@_)"/>
    <numFmt numFmtId="183" formatCode="#,##0_ ;[Red]\-#,##0\ "/>
    <numFmt numFmtId="184" formatCode="\$#,##0_);[Red]&quot;- $&quot;#,##0"/>
    <numFmt numFmtId="185" formatCode="[$$-409]#,##0;[Red]\-[$$-409]#,##0"/>
    <numFmt numFmtId="186" formatCode="#,##0.0_);[Red]\(#,##0.0\)"/>
    <numFmt numFmtId="187" formatCode="&quot;Yes&quot;;&quot;Yes&quot;;&quot;No&quot;"/>
    <numFmt numFmtId="188" formatCode="&quot;True&quot;;&quot;True&quot;;&quot;False&quot;"/>
    <numFmt numFmtId="189" formatCode="&quot;On&quot;;&quot;On&quot;;&quot;Off&quot;"/>
    <numFmt numFmtId="190" formatCode="[$€-2]\ #,##0.00_);[Red]\([$€-2]\ #,##0.00\)"/>
    <numFmt numFmtId="191" formatCode="0.0000000000"/>
    <numFmt numFmtId="192" formatCode="0.00000000000"/>
    <numFmt numFmtId="193" formatCode="0.000000000000"/>
    <numFmt numFmtId="194" formatCode="0.000000000"/>
    <numFmt numFmtId="195" formatCode="0.00000000"/>
    <numFmt numFmtId="196" formatCode="0.0000000"/>
    <numFmt numFmtId="197" formatCode="0.000000"/>
    <numFmt numFmtId="198" formatCode="0.00000"/>
    <numFmt numFmtId="199" formatCode="0.0000"/>
    <numFmt numFmtId="200" formatCode="0.000"/>
    <numFmt numFmtId="201" formatCode="_(\$* #,##0.0_);_(\$* \(#,##0.0\);_(\$* \-??_);_(@_)"/>
    <numFmt numFmtId="202" formatCode="[$-1009]mmmm\-dd\-yy"/>
    <numFmt numFmtId="203" formatCode="[$-409]h:mm:ss\ AM/PM"/>
    <numFmt numFmtId="204" formatCode="&quot;$&quot;#,##0.00"/>
    <numFmt numFmtId="205" formatCode="&quot;$&quot;#,##0.000"/>
    <numFmt numFmtId="206" formatCode="&quot;$&quot;#,##0.0"/>
    <numFmt numFmtId="207" formatCode="&quot;$&quot;#,##0"/>
    <numFmt numFmtId="208" formatCode="[$-1009]mmmm\ d\,\ yyyy"/>
  </numFmts>
  <fonts count="74">
    <font>
      <sz val="10"/>
      <name val="Arial"/>
      <family val="2"/>
    </font>
    <font>
      <sz val="11"/>
      <color indexed="8"/>
      <name val="Agency FB"/>
      <family val="2"/>
    </font>
    <font>
      <b/>
      <sz val="11"/>
      <color indexed="52"/>
      <name val="Agency FB"/>
      <family val="2"/>
    </font>
    <font>
      <sz val="11"/>
      <color indexed="62"/>
      <name val="Agency FB"/>
      <family val="2"/>
    </font>
    <font>
      <sz val="10"/>
      <name val="Calibri"/>
      <family val="1"/>
    </font>
    <font>
      <sz val="11"/>
      <color indexed="8"/>
      <name val="Calibri"/>
      <family val="2"/>
    </font>
    <font>
      <b/>
      <sz val="18"/>
      <name val="Calibri"/>
      <family val="2"/>
    </font>
    <font>
      <sz val="12"/>
      <name val="Calibri"/>
      <family val="2"/>
    </font>
    <font>
      <b/>
      <sz val="12"/>
      <color indexed="30"/>
      <name val="Calibri"/>
      <family val="2"/>
    </font>
    <font>
      <b/>
      <sz val="12"/>
      <name val="Calibri"/>
      <family val="2"/>
    </font>
    <font>
      <b/>
      <sz val="14"/>
      <name val="Arial"/>
      <family val="2"/>
    </font>
    <font>
      <sz val="10"/>
      <color indexed="10"/>
      <name val="Arial"/>
      <family val="2"/>
    </font>
    <font>
      <b/>
      <sz val="10"/>
      <name val="Arial"/>
      <family val="2"/>
    </font>
    <font>
      <b/>
      <u val="single"/>
      <sz val="14"/>
      <color indexed="8"/>
      <name val="Calibri"/>
      <family val="2"/>
    </font>
    <font>
      <sz val="12"/>
      <color indexed="8"/>
      <name val="Calibri"/>
      <family val="2"/>
    </font>
    <font>
      <b/>
      <sz val="12"/>
      <color indexed="8"/>
      <name val="Calibri"/>
      <family val="2"/>
    </font>
    <font>
      <b/>
      <sz val="12"/>
      <name val="Arial"/>
      <family val="2"/>
    </font>
    <font>
      <b/>
      <sz val="18"/>
      <name val="Arial"/>
      <family val="2"/>
    </font>
    <font>
      <sz val="10"/>
      <color indexed="9"/>
      <name val="Arial"/>
      <family val="2"/>
    </font>
    <font>
      <b/>
      <sz val="16"/>
      <name val="Arial"/>
      <family val="2"/>
    </font>
    <font>
      <b/>
      <i/>
      <sz val="10"/>
      <name val="Arial"/>
      <family val="2"/>
    </font>
    <font>
      <sz val="14"/>
      <name val="Arial"/>
      <family val="2"/>
    </font>
    <font>
      <b/>
      <sz val="11"/>
      <color indexed="18"/>
      <name val="Calibri"/>
      <family val="2"/>
    </font>
    <font>
      <sz val="11"/>
      <name val="Calibri"/>
      <family val="2"/>
    </font>
    <font>
      <b/>
      <sz val="20"/>
      <name val="Calibri"/>
      <family val="2"/>
    </font>
    <font>
      <u val="single"/>
      <sz val="12"/>
      <color indexed="12"/>
      <name val="Calibri"/>
      <family val="2"/>
    </font>
    <font>
      <u val="single"/>
      <sz val="10"/>
      <color indexed="12"/>
      <name val="Arial"/>
      <family val="2"/>
    </font>
    <font>
      <b/>
      <sz val="14"/>
      <name val="Calibri"/>
      <family val="2"/>
    </font>
    <font>
      <i/>
      <sz val="10"/>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59"/>
      <name val="Calibri"/>
      <family val="2"/>
    </font>
    <font>
      <b/>
      <sz val="18"/>
      <color indexed="62"/>
      <name val="Cambria"/>
      <family val="2"/>
    </font>
    <font>
      <b/>
      <sz val="11"/>
      <color indexed="8"/>
      <name val="Calibri"/>
      <family val="2"/>
    </font>
    <font>
      <sz val="11"/>
      <color indexed="10"/>
      <name val="Calibri"/>
      <family val="2"/>
    </font>
    <font>
      <b/>
      <u val="single"/>
      <sz val="12"/>
      <color indexed="8"/>
      <name val="Calibri"/>
      <family val="2"/>
    </font>
    <font>
      <sz val="16"/>
      <color indexed="56"/>
      <name val="Calibri"/>
      <family val="2"/>
    </font>
    <font>
      <sz val="16"/>
      <color indexed="8"/>
      <name val="Calibri"/>
      <family val="2"/>
    </font>
    <font>
      <u val="single"/>
      <sz val="12"/>
      <color indexed="8"/>
      <name val="Calibri"/>
      <family val="2"/>
    </font>
    <font>
      <sz val="28"/>
      <color indexed="9"/>
      <name val="Calibri"/>
      <family val="2"/>
    </font>
    <font>
      <b/>
      <sz val="16"/>
      <color indexed="8"/>
      <name val="Calibri"/>
      <family val="2"/>
    </font>
    <font>
      <b/>
      <u val="single"/>
      <sz val="16"/>
      <color indexed="8"/>
      <name val="Calibri"/>
      <family val="2"/>
    </font>
    <font>
      <sz val="14"/>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theme="0" tint="-0.3499799966812134"/>
        <bgColor indexed="64"/>
      </patternFill>
    </fill>
    <fill>
      <patternFill patternType="solid">
        <fgColor theme="0" tint="-0.3499799966812134"/>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medium">
        <color indexed="59"/>
      </left>
      <right style="thin">
        <color indexed="59"/>
      </right>
      <top style="medium">
        <color indexed="59"/>
      </top>
      <bottom style="thin">
        <color indexed="59"/>
      </bottom>
    </border>
    <border>
      <left style="thin">
        <color indexed="59"/>
      </left>
      <right style="medium">
        <color indexed="59"/>
      </right>
      <top style="medium">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medium">
        <color indexed="59"/>
      </right>
      <top style="thin">
        <color indexed="59"/>
      </top>
      <bottom style="thin">
        <color indexed="59"/>
      </bottom>
    </border>
    <border>
      <left style="medium">
        <color indexed="59"/>
      </left>
      <right style="thin">
        <color indexed="59"/>
      </right>
      <top style="thin">
        <color indexed="59"/>
      </top>
      <bottom style="medium">
        <color indexed="59"/>
      </bottom>
    </border>
    <border>
      <left style="thin">
        <color indexed="59"/>
      </left>
      <right style="medium">
        <color indexed="59"/>
      </right>
      <top style="thin">
        <color indexed="59"/>
      </top>
      <bottom style="medium">
        <color indexed="59"/>
      </bottom>
    </border>
    <border>
      <left>
        <color indexed="63"/>
      </left>
      <right>
        <color indexed="63"/>
      </right>
      <top>
        <color indexed="63"/>
      </top>
      <bottom style="double">
        <color indexed="59"/>
      </bottom>
    </border>
    <border>
      <left style="medium">
        <color indexed="59"/>
      </left>
      <right>
        <color indexed="63"/>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style="thin">
        <color indexed="59"/>
      </bottom>
    </border>
    <border>
      <left style="thin">
        <color indexed="59"/>
      </left>
      <right style="thin">
        <color indexed="59"/>
      </right>
      <top style="medium">
        <color indexed="59"/>
      </top>
      <bottom style="thin">
        <color indexed="59"/>
      </bottom>
    </border>
    <border>
      <left>
        <color indexed="63"/>
      </left>
      <right style="medium">
        <color indexed="59"/>
      </right>
      <top style="medium">
        <color indexed="59"/>
      </top>
      <bottom style="thin">
        <color indexed="59"/>
      </bottom>
    </border>
    <border>
      <left style="medium">
        <color indexed="59"/>
      </left>
      <right>
        <color indexed="63"/>
      </right>
      <top>
        <color indexed="63"/>
      </top>
      <bottom style="medium">
        <color indexed="59"/>
      </bottom>
    </border>
    <border>
      <left style="thin">
        <color indexed="59"/>
      </left>
      <right style="thin">
        <color indexed="59"/>
      </right>
      <top style="thin">
        <color indexed="59"/>
      </top>
      <bottom style="medium">
        <color indexed="59"/>
      </bottom>
    </border>
    <border>
      <left>
        <color indexed="63"/>
      </left>
      <right style="thin">
        <color indexed="59"/>
      </right>
      <top style="medium">
        <color indexed="59"/>
      </top>
      <bottom style="thin">
        <color indexed="59"/>
      </bottom>
    </border>
    <border>
      <left style="medium">
        <color indexed="59"/>
      </left>
      <right style="medium">
        <color indexed="59"/>
      </right>
      <top style="medium">
        <color indexed="59"/>
      </top>
      <bottom style="thin">
        <color indexed="59"/>
      </bottom>
    </border>
    <border>
      <left style="medium">
        <color indexed="59"/>
      </left>
      <right style="thin">
        <color indexed="59"/>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color indexed="63"/>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color indexed="63"/>
      </left>
      <right style="thin">
        <color indexed="59"/>
      </right>
      <top style="thin">
        <color indexed="59"/>
      </top>
      <bottom style="thin">
        <color indexed="59"/>
      </bottom>
    </border>
    <border>
      <left>
        <color indexed="63"/>
      </left>
      <right style="medium">
        <color indexed="59"/>
      </right>
      <top style="thin">
        <color indexed="59"/>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color indexed="63"/>
      </top>
      <bottom style="double">
        <color indexed="59"/>
      </bottom>
    </border>
    <border>
      <left style="thin">
        <color indexed="59"/>
      </left>
      <right>
        <color indexed="63"/>
      </right>
      <top style="thin">
        <color indexed="59"/>
      </top>
      <bottom style="thin">
        <color indexed="59"/>
      </bottom>
    </border>
    <border>
      <left>
        <color indexed="63"/>
      </left>
      <right style="thin">
        <color indexed="59"/>
      </right>
      <top style="thin">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color indexed="63"/>
      </bottom>
    </border>
    <border>
      <left style="medium">
        <color indexed="59"/>
      </left>
      <right style="thin">
        <color indexed="59"/>
      </right>
      <top style="medium">
        <color indexed="59"/>
      </top>
      <bottom style="double">
        <color indexed="59"/>
      </bottom>
    </border>
    <border>
      <left>
        <color indexed="63"/>
      </left>
      <right style="thin">
        <color indexed="59"/>
      </right>
      <top style="medium">
        <color indexed="59"/>
      </top>
      <bottom style="double">
        <color indexed="59"/>
      </bottom>
    </border>
    <border>
      <left style="medium">
        <color indexed="59"/>
      </left>
      <right style="medium">
        <color indexed="59"/>
      </right>
      <top>
        <color indexed="63"/>
      </top>
      <bottom style="medium">
        <color indexed="59"/>
      </bottom>
    </border>
    <border>
      <left style="medium">
        <color indexed="59"/>
      </left>
      <right style="medium">
        <color indexed="59"/>
      </right>
      <top style="medium">
        <color indexed="59"/>
      </top>
      <bottom style="medium">
        <color indexed="59"/>
      </bottom>
    </border>
    <border>
      <left>
        <color indexed="63"/>
      </left>
      <right style="medium">
        <color indexed="59"/>
      </right>
      <top>
        <color indexed="63"/>
      </top>
      <bottom style="medium">
        <color indexed="59"/>
      </bottom>
    </border>
    <border>
      <left style="medium">
        <color indexed="59"/>
      </left>
      <right style="thin">
        <color indexed="59"/>
      </right>
      <top style="thin"/>
      <bottom style="thin">
        <color indexed="59"/>
      </bottom>
    </border>
    <border>
      <left style="thin">
        <color indexed="59"/>
      </left>
      <right style="medium">
        <color indexed="59"/>
      </right>
      <top style="thin"/>
      <bottom style="thin">
        <color indexed="59"/>
      </bottom>
    </border>
    <border>
      <left>
        <color indexed="63"/>
      </left>
      <right style="thin">
        <color indexed="59"/>
      </right>
      <top style="thin"/>
      <bottom style="thin">
        <color indexed="59"/>
      </bottom>
    </border>
    <border>
      <left style="thin">
        <color indexed="59"/>
      </left>
      <right style="thin">
        <color indexed="59"/>
      </right>
      <top style="thin"/>
      <bottom style="thin">
        <color indexed="59"/>
      </bottom>
    </border>
    <border>
      <left style="thin">
        <color indexed="59"/>
      </left>
      <right style="thin">
        <color indexed="59"/>
      </right>
      <top style="thin">
        <color indexed="59"/>
      </top>
      <bottom>
        <color indexed="63"/>
      </bottom>
    </border>
    <border>
      <left style="thin"/>
      <right style="thin"/>
      <top style="thin"/>
      <bottom style="thin"/>
    </border>
    <border>
      <left style="medium">
        <color indexed="59"/>
      </left>
      <right style="thin">
        <color indexed="59"/>
      </right>
      <top style="thin">
        <color indexed="59"/>
      </top>
      <bottom>
        <color indexed="63"/>
      </bottom>
    </border>
    <border>
      <left>
        <color indexed="63"/>
      </left>
      <right style="thin">
        <color indexed="59"/>
      </right>
      <top>
        <color indexed="63"/>
      </top>
      <bottom>
        <color indexed="63"/>
      </bottom>
    </border>
    <border>
      <left style="medium">
        <color indexed="59"/>
      </left>
      <right style="thin">
        <color indexed="59"/>
      </right>
      <top style="thin"/>
      <bottom style="medium"/>
    </border>
    <border>
      <left>
        <color indexed="63"/>
      </left>
      <right style="thin">
        <color indexed="59"/>
      </right>
      <top style="thin"/>
      <bottom style="medium"/>
    </border>
    <border>
      <left style="medium">
        <color indexed="59"/>
      </left>
      <right style="thin">
        <color indexed="59"/>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style="thin"/>
      <bottom style="medium"/>
    </border>
    <border>
      <left style="thin">
        <color indexed="59"/>
      </left>
      <right style="medium">
        <color indexed="59"/>
      </right>
      <top>
        <color indexed="63"/>
      </top>
      <bottom style="double">
        <color indexed="59"/>
      </bottom>
    </border>
    <border>
      <left style="thin">
        <color indexed="59"/>
      </left>
      <right style="thin">
        <color indexed="59"/>
      </right>
      <top>
        <color indexed="63"/>
      </top>
      <bottom style="medium">
        <color indexed="59"/>
      </bottom>
    </border>
    <border>
      <left style="thin">
        <color indexed="59"/>
      </left>
      <right style="medium">
        <color indexed="59"/>
      </right>
      <top>
        <color indexed="63"/>
      </top>
      <bottom style="medium">
        <color indexed="59"/>
      </bottom>
    </border>
    <border>
      <left style="thick">
        <color indexed="59"/>
      </left>
      <right style="thin">
        <color indexed="59"/>
      </right>
      <top style="thin">
        <color indexed="59"/>
      </top>
      <bottom style="thin">
        <color indexed="59"/>
      </bottom>
    </border>
    <border>
      <left style="medium">
        <color indexed="59"/>
      </left>
      <right>
        <color indexed="63"/>
      </right>
      <top style="medium">
        <color indexed="59"/>
      </top>
      <bottom style="thin">
        <color indexed="59"/>
      </bottom>
    </border>
    <border>
      <left>
        <color indexed="63"/>
      </left>
      <right style="medium">
        <color indexed="59"/>
      </right>
      <top>
        <color indexed="63"/>
      </top>
      <bottom style="double">
        <color indexed="59"/>
      </bottom>
    </border>
    <border>
      <left style="thin">
        <color indexed="59"/>
      </left>
      <right style="double">
        <color indexed="59"/>
      </right>
      <top style="medium">
        <color indexed="59"/>
      </top>
      <bottom style="thin">
        <color indexed="59"/>
      </bottom>
    </border>
    <border>
      <left style="thin">
        <color indexed="59"/>
      </left>
      <right style="double">
        <color indexed="59"/>
      </right>
      <top>
        <color indexed="63"/>
      </top>
      <bottom style="thin">
        <color indexed="59"/>
      </bottom>
    </border>
    <border>
      <left style="thin">
        <color indexed="59"/>
      </left>
      <right style="double">
        <color indexed="59"/>
      </right>
      <top style="thin">
        <color indexed="59"/>
      </top>
      <bottom style="thin">
        <color indexed="59"/>
      </bottom>
    </border>
    <border>
      <left style="thin">
        <color indexed="59"/>
      </left>
      <right style="double">
        <color indexed="59"/>
      </right>
      <top style="thin"/>
      <bottom style="thin">
        <color indexed="59"/>
      </bottom>
    </border>
    <border>
      <left style="thin">
        <color indexed="59"/>
      </left>
      <right style="double">
        <color indexed="59"/>
      </right>
      <top>
        <color indexed="63"/>
      </top>
      <bottom style="double">
        <color indexed="59"/>
      </bottom>
    </border>
    <border>
      <left style="thin">
        <color indexed="59"/>
      </left>
      <right style="double">
        <color indexed="59"/>
      </right>
      <top>
        <color indexed="63"/>
      </top>
      <bottom style="medium">
        <color indexed="59"/>
      </bottom>
    </border>
    <border>
      <left style="medium">
        <color indexed="59"/>
      </left>
      <right style="thin">
        <color indexed="59"/>
      </right>
      <top>
        <color indexed="63"/>
      </top>
      <bottom>
        <color indexed="63"/>
      </bottom>
    </border>
    <border>
      <left style="thin">
        <color indexed="59"/>
      </left>
      <right style="double">
        <color indexed="59"/>
      </right>
      <top>
        <color indexed="63"/>
      </top>
      <bottom>
        <color indexed="63"/>
      </bottom>
    </border>
    <border>
      <left>
        <color indexed="63"/>
      </left>
      <right style="medium">
        <color indexed="59"/>
      </right>
      <top>
        <color indexed="63"/>
      </top>
      <bottom>
        <color indexed="63"/>
      </bottom>
    </border>
    <border>
      <left style="thin">
        <color indexed="59"/>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style="thin">
        <color indexed="59"/>
      </top>
      <bottom>
        <color indexed="63"/>
      </bottom>
    </border>
    <border>
      <left style="medium">
        <color indexed="59"/>
      </left>
      <right style="medium">
        <color indexed="59"/>
      </right>
      <top style="thin"/>
      <bottom style="medium"/>
    </border>
    <border>
      <left style="thin">
        <color indexed="59"/>
      </left>
      <right style="double">
        <color indexed="59"/>
      </right>
      <top style="thin">
        <color indexed="59"/>
      </top>
      <bottom>
        <color indexed="63"/>
      </bottom>
    </border>
    <border>
      <left>
        <color indexed="63"/>
      </left>
      <right style="medium">
        <color indexed="59"/>
      </right>
      <top style="thin">
        <color indexed="59"/>
      </top>
      <bottom>
        <color indexed="63"/>
      </bottom>
    </border>
    <border>
      <left style="thin">
        <color indexed="59"/>
      </left>
      <right style="double">
        <color indexed="59"/>
      </right>
      <top style="thin"/>
      <bottom style="medium"/>
    </border>
    <border>
      <left>
        <color indexed="63"/>
      </left>
      <right style="medium">
        <color indexed="59"/>
      </right>
      <top style="thin"/>
      <bottom style="medium"/>
    </border>
    <border>
      <left style="medium">
        <color indexed="59"/>
      </left>
      <right style="thin">
        <color indexed="59"/>
      </right>
      <top style="thin"/>
      <bottom style="thin"/>
    </border>
    <border>
      <left style="thin">
        <color indexed="59"/>
      </left>
      <right style="double">
        <color indexed="59"/>
      </right>
      <top style="thin"/>
      <bottom style="thin"/>
    </border>
    <border>
      <left>
        <color indexed="63"/>
      </left>
      <right style="medium">
        <color indexed="59"/>
      </right>
      <top style="thin"/>
      <bottom style="thin"/>
    </border>
    <border>
      <left style="thin">
        <color indexed="59"/>
      </left>
      <right style="medium">
        <color indexed="59"/>
      </right>
      <top style="thin"/>
      <bottom style="thin"/>
    </border>
    <border>
      <left style="thin">
        <color indexed="59"/>
      </left>
      <right style="double">
        <color indexed="59"/>
      </right>
      <top style="thin">
        <color indexed="59"/>
      </top>
      <bottom style="medium">
        <color indexed="59"/>
      </bottom>
    </border>
    <border>
      <left>
        <color indexed="63"/>
      </left>
      <right style="medium">
        <color indexed="59"/>
      </right>
      <top style="thin">
        <color indexed="59"/>
      </top>
      <bottom style="medium">
        <color indexed="59"/>
      </bottom>
    </border>
    <border>
      <left style="medium">
        <color indexed="59"/>
      </left>
      <right style="medium">
        <color indexed="59"/>
      </right>
      <top style="thin"/>
      <bottom style="medium">
        <color indexed="59"/>
      </bottom>
    </border>
    <border>
      <left style="medium">
        <color indexed="59"/>
      </left>
      <right style="thin">
        <color indexed="59"/>
      </right>
      <top>
        <color indexed="63"/>
      </top>
      <bottom style="double">
        <color indexed="59"/>
      </bottom>
    </border>
    <border>
      <left style="medium">
        <color indexed="59"/>
      </left>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1"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8" fillId="27" borderId="0" applyNumberFormat="0" applyBorder="0" applyAlignment="0" applyProtection="0"/>
    <xf numFmtId="0" fontId="59" fillId="28" borderId="1" applyNumberFormat="0" applyAlignment="0" applyProtection="0"/>
    <xf numFmtId="0" fontId="2" fillId="29" borderId="2" applyNumberFormat="0" applyAlignment="0" applyProtection="0"/>
    <xf numFmtId="0" fontId="60" fillId="30" borderId="3" applyNumberFormat="0" applyAlignment="0" applyProtection="0"/>
    <xf numFmtId="181" fontId="0" fillId="0" borderId="0" applyFill="0" applyBorder="0" applyAlignment="0" applyProtection="0"/>
    <xf numFmtId="41" fontId="0" fillId="0" borderId="0" applyFill="0" applyBorder="0" applyAlignment="0" applyProtection="0"/>
    <xf numFmtId="172" fontId="0" fillId="0" borderId="0" applyFill="0" applyBorder="0" applyAlignment="0" applyProtection="0"/>
    <xf numFmtId="42" fontId="0" fillId="0" borderId="0" applyFill="0" applyBorder="0" applyAlignment="0" applyProtection="0"/>
    <xf numFmtId="172" fontId="0" fillId="0" borderId="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1" borderId="0" applyNumberFormat="0" applyBorder="0" applyAlignment="0" applyProtection="0"/>
    <xf numFmtId="0" fontId="64" fillId="0" borderId="4" applyNumberFormat="0" applyFill="0" applyAlignment="0" applyProtection="0"/>
    <xf numFmtId="0" fontId="65" fillId="0" borderId="5" applyNumberFormat="0" applyFill="0" applyAlignment="0" applyProtection="0"/>
    <xf numFmtId="0" fontId="66" fillId="0" borderId="6" applyNumberFormat="0" applyFill="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32" borderId="1" applyNumberFormat="0" applyAlignment="0" applyProtection="0"/>
    <xf numFmtId="0" fontId="3" fillId="33" borderId="2" applyNumberFormat="0" applyAlignment="0" applyProtection="0"/>
    <xf numFmtId="0" fontId="68" fillId="0" borderId="7" applyNumberFormat="0" applyFill="0" applyAlignment="0" applyProtection="0"/>
    <xf numFmtId="0" fontId="69" fillId="34" borderId="0" applyNumberFormat="0" applyBorder="0" applyAlignment="0" applyProtection="0"/>
    <xf numFmtId="0" fontId="0" fillId="0" borderId="0">
      <alignment/>
      <protection/>
    </xf>
    <xf numFmtId="0" fontId="4" fillId="0" borderId="0">
      <alignment/>
      <protection/>
    </xf>
    <xf numFmtId="0" fontId="5" fillId="0" borderId="0">
      <alignment/>
      <protection/>
    </xf>
    <xf numFmtId="0" fontId="0" fillId="35" borderId="8" applyNumberFormat="0" applyFont="0" applyAlignment="0" applyProtection="0"/>
    <xf numFmtId="0" fontId="70" fillId="28" borderId="9" applyNumberFormat="0" applyAlignment="0" applyProtection="0"/>
    <xf numFmtId="9" fontId="0" fillId="0" borderId="0" applyFill="0" applyBorder="0" applyAlignment="0" applyProtection="0"/>
    <xf numFmtId="9" fontId="0" fillId="0" borderId="0" applyFill="0" applyBorder="0" applyAlignment="0" applyProtection="0"/>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cellStyleXfs>
  <cellXfs count="369">
    <xf numFmtId="0" fontId="0" fillId="0" borderId="0" xfId="0" applyAlignment="1">
      <alignment/>
    </xf>
    <xf numFmtId="0" fontId="0" fillId="0" borderId="0" xfId="0" applyAlignment="1">
      <alignment wrapText="1"/>
    </xf>
    <xf numFmtId="0" fontId="6" fillId="0" borderId="0" xfId="0" applyFont="1" applyAlignment="1">
      <alignment vertical="center"/>
    </xf>
    <xf numFmtId="0" fontId="7" fillId="0" borderId="0" xfId="0" applyFont="1" applyAlignment="1">
      <alignment vertical="center" wrapText="1"/>
    </xf>
    <xf numFmtId="0" fontId="7" fillId="0" borderId="0" xfId="0" applyFont="1" applyAlignment="1">
      <alignment wrapText="1"/>
    </xf>
    <xf numFmtId="0" fontId="8" fillId="0" borderId="0" xfId="0" applyFont="1" applyBorder="1" applyAlignment="1">
      <alignment wrapText="1"/>
    </xf>
    <xf numFmtId="0" fontId="7" fillId="0" borderId="0" xfId="0" applyFont="1" applyBorder="1" applyAlignment="1">
      <alignment wrapText="1"/>
    </xf>
    <xf numFmtId="0" fontId="9" fillId="0" borderId="0" xfId="0" applyFont="1" applyAlignment="1">
      <alignment vertical="center" wrapText="1"/>
    </xf>
    <xf numFmtId="0" fontId="7" fillId="0" borderId="0" xfId="0" applyFont="1" applyAlignment="1">
      <alignment vertical="center"/>
    </xf>
    <xf numFmtId="0" fontId="10" fillId="0" borderId="0" xfId="0" applyFont="1" applyFill="1" applyBorder="1" applyAlignment="1">
      <alignment/>
    </xf>
    <xf numFmtId="0" fontId="0" fillId="0" borderId="0" xfId="0" applyFont="1" applyFill="1" applyBorder="1" applyAlignment="1">
      <alignment/>
    </xf>
    <xf numFmtId="0" fontId="11" fillId="0" borderId="0" xfId="0" applyFont="1" applyAlignment="1">
      <alignment/>
    </xf>
    <xf numFmtId="0" fontId="12" fillId="36" borderId="11" xfId="0" applyFont="1" applyFill="1" applyBorder="1" applyAlignment="1">
      <alignment horizontal="center" vertical="top"/>
    </xf>
    <xf numFmtId="0" fontId="12" fillId="36" borderId="12" xfId="0" applyFont="1" applyFill="1" applyBorder="1" applyAlignment="1">
      <alignment horizontal="center" vertical="top"/>
    </xf>
    <xf numFmtId="0" fontId="0" fillId="5" borderId="13" xfId="0" applyFont="1" applyFill="1" applyBorder="1" applyAlignment="1" applyProtection="1">
      <alignment horizontal="left" indent="1"/>
      <protection locked="0"/>
    </xf>
    <xf numFmtId="173" fontId="0" fillId="5" borderId="14" xfId="46" applyNumberFormat="1" applyFont="1" applyFill="1" applyBorder="1" applyAlignment="1" applyProtection="1">
      <alignment horizontal="left"/>
      <protection locked="0"/>
    </xf>
    <xf numFmtId="0" fontId="0" fillId="0" borderId="0" xfId="0" applyFont="1" applyAlignment="1">
      <alignment/>
    </xf>
    <xf numFmtId="0" fontId="0" fillId="5" borderId="15" xfId="0" applyFont="1" applyFill="1" applyBorder="1" applyAlignment="1" applyProtection="1">
      <alignment horizontal="left" indent="1"/>
      <protection locked="0"/>
    </xf>
    <xf numFmtId="173" fontId="0" fillId="5" borderId="16" xfId="46" applyNumberFormat="1" applyFont="1" applyFill="1" applyBorder="1" applyAlignment="1" applyProtection="1">
      <alignment/>
      <protection locked="0"/>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0" fillId="5" borderId="17" xfId="0" applyFont="1" applyFill="1" applyBorder="1" applyAlignment="1" applyProtection="1">
      <alignment horizontal="left" indent="1"/>
      <protection locked="0"/>
    </xf>
    <xf numFmtId="173" fontId="0" fillId="5" borderId="18" xfId="46" applyNumberFormat="1" applyFont="1" applyFill="1" applyBorder="1" applyAlignment="1" applyProtection="1">
      <alignment/>
      <protection locked="0"/>
    </xf>
    <xf numFmtId="0" fontId="16" fillId="0" borderId="0" xfId="0" applyFont="1" applyAlignment="1">
      <alignment horizontal="left" indent="15"/>
    </xf>
    <xf numFmtId="173" fontId="16" fillId="0" borderId="19" xfId="46" applyNumberFormat="1" applyFont="1" applyFill="1" applyBorder="1" applyAlignment="1" applyProtection="1">
      <alignment/>
      <protection/>
    </xf>
    <xf numFmtId="0" fontId="0" fillId="37" borderId="0" xfId="0" applyFont="1" applyFill="1" applyAlignment="1">
      <alignment/>
    </xf>
    <xf numFmtId="0" fontId="0" fillId="37" borderId="0" xfId="0" applyFont="1" applyFill="1" applyAlignment="1">
      <alignment wrapText="1"/>
    </xf>
    <xf numFmtId="0" fontId="0" fillId="37" borderId="0" xfId="0" applyFont="1" applyFill="1" applyBorder="1" applyAlignment="1">
      <alignment wrapText="1"/>
    </xf>
    <xf numFmtId="0" fontId="17" fillId="37" borderId="0" xfId="0" applyFont="1" applyFill="1" applyBorder="1" applyAlignment="1">
      <alignment/>
    </xf>
    <xf numFmtId="0" fontId="12" fillId="37" borderId="20" xfId="0" applyFont="1" applyFill="1" applyBorder="1" applyAlignment="1">
      <alignment vertical="center" wrapText="1"/>
    </xf>
    <xf numFmtId="174" fontId="12" fillId="5" borderId="21" xfId="46" applyNumberFormat="1" applyFont="1" applyFill="1" applyBorder="1" applyAlignment="1" applyProtection="1">
      <alignment horizontal="center" vertical="center" wrapText="1"/>
      <protection locked="0"/>
    </xf>
    <xf numFmtId="0" fontId="10" fillId="37" borderId="22" xfId="0" applyFont="1" applyFill="1" applyBorder="1" applyAlignment="1">
      <alignment vertical="top"/>
    </xf>
    <xf numFmtId="0" fontId="0" fillId="37" borderId="11" xfId="0" applyFont="1" applyFill="1" applyBorder="1" applyAlignment="1">
      <alignment wrapText="1"/>
    </xf>
    <xf numFmtId="0" fontId="12" fillId="37" borderId="23" xfId="0" applyFont="1" applyFill="1" applyBorder="1" applyAlignment="1">
      <alignment horizontal="center" vertical="top" wrapText="1"/>
    </xf>
    <xf numFmtId="0" fontId="12" fillId="37" borderId="24" xfId="0" applyFont="1" applyFill="1" applyBorder="1" applyAlignment="1">
      <alignment horizontal="center" vertical="top" wrapText="1"/>
    </xf>
    <xf numFmtId="0" fontId="12" fillId="5" borderId="25" xfId="0" applyFont="1" applyFill="1" applyBorder="1" applyAlignment="1" applyProtection="1">
      <alignment horizontal="center" vertical="top" wrapText="1"/>
      <protection locked="0"/>
    </xf>
    <xf numFmtId="0" fontId="0" fillId="37" borderId="0" xfId="0" applyFont="1" applyFill="1" applyAlignment="1">
      <alignment vertical="top" wrapText="1"/>
    </xf>
    <xf numFmtId="0" fontId="0" fillId="37" borderId="26" xfId="0" applyFont="1" applyFill="1" applyBorder="1" applyAlignment="1">
      <alignment/>
    </xf>
    <xf numFmtId="0" fontId="16" fillId="37" borderId="26" xfId="0" applyFont="1" applyFill="1" applyBorder="1" applyAlignment="1">
      <alignment horizontal="left" vertical="center" wrapText="1" indent="4"/>
    </xf>
    <xf numFmtId="175" fontId="12" fillId="5" borderId="27" xfId="46" applyNumberFormat="1" applyFont="1" applyFill="1" applyBorder="1" applyAlignment="1" applyProtection="1">
      <alignment horizontal="center" wrapText="1"/>
      <protection locked="0"/>
    </xf>
    <xf numFmtId="175" fontId="12" fillId="5" borderId="18" xfId="46" applyNumberFormat="1" applyFont="1" applyFill="1" applyBorder="1" applyAlignment="1" applyProtection="1">
      <alignment horizontal="center" wrapText="1"/>
      <protection locked="0"/>
    </xf>
    <xf numFmtId="0" fontId="11" fillId="37" borderId="0" xfId="0" applyFont="1" applyFill="1" applyAlignment="1">
      <alignment wrapText="1"/>
    </xf>
    <xf numFmtId="0" fontId="0" fillId="37" borderId="0" xfId="0" applyFont="1" applyFill="1" applyBorder="1" applyAlignment="1">
      <alignment/>
    </xf>
    <xf numFmtId="0" fontId="12" fillId="37" borderId="0" xfId="0" applyFont="1" applyFill="1" applyAlignment="1">
      <alignment/>
    </xf>
    <xf numFmtId="0" fontId="12" fillId="37" borderId="13" xfId="0" applyFont="1" applyFill="1" applyBorder="1" applyAlignment="1">
      <alignment horizontal="center" vertical="center"/>
    </xf>
    <xf numFmtId="0" fontId="12" fillId="37" borderId="28" xfId="0" applyFont="1" applyFill="1" applyBorder="1" applyAlignment="1">
      <alignment horizontal="center" vertical="center" wrapText="1"/>
    </xf>
    <xf numFmtId="0" fontId="12" fillId="37"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4" xfId="0" applyFont="1" applyFill="1" applyBorder="1" applyAlignment="1" applyProtection="1">
      <alignment horizontal="center" vertical="center" wrapText="1"/>
      <protection/>
    </xf>
    <xf numFmtId="0" fontId="12" fillId="0" borderId="25" xfId="0" applyFont="1" applyFill="1" applyBorder="1" applyAlignment="1" applyProtection="1">
      <alignment horizontal="center" vertical="center" wrapText="1"/>
      <protection/>
    </xf>
    <xf numFmtId="0" fontId="12" fillId="37" borderId="0" xfId="0" applyFont="1" applyFill="1" applyBorder="1" applyAlignment="1">
      <alignment horizontal="center" vertical="center" wrapText="1"/>
    </xf>
    <xf numFmtId="0" fontId="12" fillId="37" borderId="29" xfId="0" applyFont="1" applyFill="1" applyBorder="1" applyAlignment="1">
      <alignment horizontal="center" vertical="center" wrapText="1"/>
    </xf>
    <xf numFmtId="0" fontId="18" fillId="38" borderId="0" xfId="0" applyNumberFormat="1" applyFont="1" applyFill="1" applyAlignment="1" applyProtection="1">
      <alignment wrapText="1"/>
      <protection locked="0"/>
    </xf>
    <xf numFmtId="0" fontId="12" fillId="29" borderId="30" xfId="0" applyFont="1" applyFill="1" applyBorder="1" applyAlignment="1">
      <alignment horizontal="left"/>
    </xf>
    <xf numFmtId="0" fontId="12" fillId="29" borderId="31" xfId="0" applyFont="1" applyFill="1" applyBorder="1" applyAlignment="1">
      <alignment horizontal="left" wrapText="1"/>
    </xf>
    <xf numFmtId="0" fontId="12" fillId="29" borderId="32" xfId="0" applyFont="1" applyFill="1" applyBorder="1" applyAlignment="1">
      <alignment horizontal="left" wrapText="1"/>
    </xf>
    <xf numFmtId="0" fontId="12" fillId="29" borderId="33" xfId="0" applyFont="1" applyFill="1" applyBorder="1" applyAlignment="1">
      <alignment horizontal="left" wrapText="1"/>
    </xf>
    <xf numFmtId="0" fontId="12" fillId="37" borderId="0" xfId="0" applyFont="1" applyFill="1" applyBorder="1" applyAlignment="1">
      <alignment horizontal="center" wrapText="1"/>
    </xf>
    <xf numFmtId="0" fontId="12" fillId="29" borderId="34" xfId="0" applyFont="1" applyFill="1" applyBorder="1" applyAlignment="1">
      <alignment horizontal="center" wrapText="1"/>
    </xf>
    <xf numFmtId="0" fontId="0" fillId="5" borderId="30" xfId="0" applyFont="1" applyFill="1" applyBorder="1" applyAlignment="1" applyProtection="1">
      <alignment horizontal="left"/>
      <protection locked="0"/>
    </xf>
    <xf numFmtId="38" fontId="0" fillId="5" borderId="35" xfId="0" applyNumberFormat="1" applyFont="1" applyFill="1" applyBorder="1" applyAlignment="1" applyProtection="1">
      <alignment horizontal="right" wrapText="1"/>
      <protection locked="0"/>
    </xf>
    <xf numFmtId="38" fontId="0" fillId="5" borderId="32" xfId="0" applyNumberFormat="1" applyFont="1" applyFill="1" applyBorder="1" applyAlignment="1" applyProtection="1">
      <alignment horizontal="right" wrapText="1"/>
      <protection locked="0"/>
    </xf>
    <xf numFmtId="38" fontId="0" fillId="5" borderId="36" xfId="0" applyNumberFormat="1" applyFont="1" applyFill="1" applyBorder="1" applyAlignment="1" applyProtection="1">
      <alignment horizontal="right" wrapText="1"/>
      <protection locked="0"/>
    </xf>
    <xf numFmtId="38" fontId="0" fillId="37" borderId="0" xfId="0" applyNumberFormat="1" applyFont="1" applyFill="1" applyBorder="1" applyAlignment="1">
      <alignment horizontal="right" wrapText="1"/>
    </xf>
    <xf numFmtId="38" fontId="0" fillId="37" borderId="34" xfId="0" applyNumberFormat="1" applyFont="1" applyFill="1" applyBorder="1" applyAlignment="1">
      <alignment horizontal="center" vertical="center"/>
    </xf>
    <xf numFmtId="38" fontId="0" fillId="5" borderId="31" xfId="0" applyNumberFormat="1" applyFont="1" applyFill="1" applyBorder="1" applyAlignment="1" applyProtection="1">
      <alignment horizontal="right" wrapText="1"/>
      <protection locked="0"/>
    </xf>
    <xf numFmtId="38" fontId="0" fillId="5" borderId="33" xfId="0" applyNumberFormat="1" applyFont="1" applyFill="1" applyBorder="1" applyAlignment="1" applyProtection="1">
      <alignment horizontal="right" wrapText="1"/>
      <protection locked="0"/>
    </xf>
    <xf numFmtId="0" fontId="12" fillId="29" borderId="37" xfId="0" applyFont="1" applyFill="1" applyBorder="1" applyAlignment="1">
      <alignment horizontal="center" vertical="center" wrapText="1"/>
    </xf>
    <xf numFmtId="177" fontId="12" fillId="37" borderId="0" xfId="0" applyNumberFormat="1" applyFont="1" applyFill="1" applyBorder="1" applyAlignment="1">
      <alignment wrapText="1"/>
    </xf>
    <xf numFmtId="0" fontId="12" fillId="37" borderId="30" xfId="0" applyFont="1" applyFill="1" applyBorder="1" applyAlignment="1">
      <alignment horizontal="left"/>
    </xf>
    <xf numFmtId="177" fontId="12" fillId="0" borderId="0" xfId="0" applyNumberFormat="1" applyFont="1" applyFill="1" applyBorder="1" applyAlignment="1">
      <alignment wrapText="1"/>
    </xf>
    <xf numFmtId="38" fontId="12" fillId="0" borderId="38" xfId="0" applyNumberFormat="1" applyFont="1" applyFill="1" applyBorder="1" applyAlignment="1">
      <alignment horizontal="left"/>
    </xf>
    <xf numFmtId="9" fontId="0" fillId="37" borderId="0" xfId="66" applyFont="1" applyFill="1" applyBorder="1" applyAlignment="1" applyProtection="1">
      <alignment/>
      <protection/>
    </xf>
    <xf numFmtId="9" fontId="0" fillId="0" borderId="0" xfId="66" applyFont="1" applyFill="1" applyBorder="1" applyAlignment="1" applyProtection="1">
      <alignment wrapText="1"/>
      <protection/>
    </xf>
    <xf numFmtId="0" fontId="0" fillId="0" borderId="0" xfId="0" applyFont="1" applyFill="1" applyAlignment="1">
      <alignment wrapText="1"/>
    </xf>
    <xf numFmtId="0" fontId="0" fillId="37" borderId="0" xfId="0" applyFont="1" applyFill="1" applyAlignment="1">
      <alignment/>
    </xf>
    <xf numFmtId="0" fontId="0" fillId="37" borderId="0" xfId="0" applyFont="1" applyFill="1" applyAlignment="1">
      <alignment horizontal="left"/>
    </xf>
    <xf numFmtId="0" fontId="0" fillId="37" borderId="0" xfId="0" applyFont="1" applyFill="1" applyAlignment="1">
      <alignment vertical="center"/>
    </xf>
    <xf numFmtId="177" fontId="0" fillId="37" borderId="0" xfId="0" applyNumberFormat="1" applyFont="1" applyFill="1" applyAlignment="1">
      <alignment vertical="center"/>
    </xf>
    <xf numFmtId="177" fontId="0" fillId="37" borderId="0" xfId="0" applyNumberFormat="1"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pplyProtection="1">
      <alignment/>
      <protection/>
    </xf>
    <xf numFmtId="38" fontId="0" fillId="37" borderId="0" xfId="0" applyNumberFormat="1" applyFont="1" applyFill="1" applyAlignment="1" applyProtection="1">
      <alignment/>
      <protection/>
    </xf>
    <xf numFmtId="178" fontId="12" fillId="37" borderId="0" xfId="0" applyNumberFormat="1" applyFont="1" applyFill="1" applyAlignment="1" applyProtection="1">
      <alignment/>
      <protection/>
    </xf>
    <xf numFmtId="0" fontId="0" fillId="37" borderId="0" xfId="0" applyFont="1" applyFill="1" applyBorder="1" applyAlignment="1" applyProtection="1">
      <alignment/>
      <protection/>
    </xf>
    <xf numFmtId="0" fontId="19" fillId="37" borderId="0" xfId="0" applyFont="1" applyFill="1" applyBorder="1" applyAlignment="1" applyProtection="1">
      <alignment vertical="center"/>
      <protection/>
    </xf>
    <xf numFmtId="0" fontId="10" fillId="37" borderId="0" xfId="0" applyFont="1" applyFill="1" applyBorder="1" applyAlignment="1" applyProtection="1">
      <alignment/>
      <protection/>
    </xf>
    <xf numFmtId="38" fontId="0" fillId="37" borderId="0" xfId="0" applyNumberFormat="1" applyFont="1" applyFill="1" applyBorder="1" applyAlignment="1" applyProtection="1">
      <alignment horizontal="center"/>
      <protection/>
    </xf>
    <xf numFmtId="14" fontId="0" fillId="37" borderId="0" xfId="0" applyNumberFormat="1" applyFont="1" applyFill="1" applyBorder="1" applyAlignment="1" applyProtection="1">
      <alignment horizontal="center"/>
      <protection/>
    </xf>
    <xf numFmtId="178" fontId="0" fillId="37" borderId="0" xfId="0" applyNumberFormat="1" applyFont="1" applyFill="1" applyBorder="1" applyAlignment="1" applyProtection="1">
      <alignment horizontal="right"/>
      <protection/>
    </xf>
    <xf numFmtId="38" fontId="0" fillId="37" borderId="0" xfId="0" applyNumberFormat="1" applyFont="1" applyFill="1" applyBorder="1" applyAlignment="1" applyProtection="1">
      <alignment/>
      <protection/>
    </xf>
    <xf numFmtId="0" fontId="12" fillId="0" borderId="0" xfId="0" applyNumberFormat="1" applyFont="1" applyFill="1" applyAlignment="1" applyProtection="1">
      <alignment/>
      <protection/>
    </xf>
    <xf numFmtId="0" fontId="12" fillId="39" borderId="15" xfId="0" applyFont="1" applyFill="1" applyBorder="1" applyAlignment="1" applyProtection="1">
      <alignment horizontal="left"/>
      <protection/>
    </xf>
    <xf numFmtId="17" fontId="12" fillId="39" borderId="24" xfId="0" applyNumberFormat="1" applyFont="1" applyFill="1" applyBorder="1" applyAlignment="1" applyProtection="1">
      <alignment horizontal="center"/>
      <protection/>
    </xf>
    <xf numFmtId="178" fontId="12" fillId="39" borderId="14" xfId="0" applyNumberFormat="1" applyFont="1" applyFill="1" applyBorder="1" applyAlignment="1" applyProtection="1">
      <alignment horizontal="center"/>
      <protection/>
    </xf>
    <xf numFmtId="38" fontId="12" fillId="0" borderId="0" xfId="0" applyNumberFormat="1" applyFont="1" applyFill="1" applyAlignment="1" applyProtection="1">
      <alignment/>
      <protection/>
    </xf>
    <xf numFmtId="0" fontId="12" fillId="37" borderId="0" xfId="0" applyFont="1" applyFill="1" applyAlignment="1" applyProtection="1">
      <alignment/>
      <protection/>
    </xf>
    <xf numFmtId="0" fontId="12" fillId="29" borderId="15" xfId="0" applyFont="1" applyFill="1" applyBorder="1" applyAlignment="1" applyProtection="1">
      <alignment/>
      <protection/>
    </xf>
    <xf numFmtId="0" fontId="12" fillId="29" borderId="35" xfId="0" applyFont="1" applyFill="1" applyBorder="1" applyAlignment="1" applyProtection="1">
      <alignment/>
      <protection/>
    </xf>
    <xf numFmtId="38" fontId="0" fillId="29" borderId="39" xfId="0" applyNumberFormat="1" applyFont="1" applyFill="1" applyBorder="1" applyAlignment="1" applyProtection="1">
      <alignment/>
      <protection/>
    </xf>
    <xf numFmtId="38" fontId="0" fillId="29" borderId="32" xfId="0" applyNumberFormat="1" applyFont="1" applyFill="1" applyBorder="1" applyAlignment="1" applyProtection="1">
      <alignment/>
      <protection/>
    </xf>
    <xf numFmtId="178" fontId="12" fillId="29" borderId="16" xfId="0" applyNumberFormat="1" applyFont="1" applyFill="1" applyBorder="1" applyAlignment="1" applyProtection="1">
      <alignment/>
      <protection/>
    </xf>
    <xf numFmtId="38" fontId="12" fillId="37" borderId="0" xfId="0" applyNumberFormat="1" applyFont="1" applyFill="1" applyAlignment="1" applyProtection="1">
      <alignment/>
      <protection/>
    </xf>
    <xf numFmtId="2" fontId="0" fillId="37" borderId="35" xfId="0" applyNumberFormat="1" applyFont="1" applyFill="1" applyBorder="1" applyAlignment="1" applyProtection="1">
      <alignment horizontal="right"/>
      <protection/>
    </xf>
    <xf numFmtId="179" fontId="0" fillId="5" borderId="32" xfId="0" applyNumberFormat="1" applyFont="1" applyFill="1" applyBorder="1" applyAlignment="1" applyProtection="1">
      <alignment/>
      <protection locked="0"/>
    </xf>
    <xf numFmtId="38" fontId="12" fillId="37" borderId="16" xfId="0" applyNumberFormat="1" applyFont="1" applyFill="1" applyBorder="1" applyAlignment="1" applyProtection="1">
      <alignment/>
      <protection/>
    </xf>
    <xf numFmtId="0" fontId="12" fillId="29" borderId="35" xfId="0" applyFont="1" applyFill="1" applyBorder="1" applyAlignment="1" applyProtection="1">
      <alignment horizontal="left" vertical="center"/>
      <protection/>
    </xf>
    <xf numFmtId="0" fontId="0" fillId="37" borderId="15" xfId="0" applyFont="1" applyFill="1" applyBorder="1" applyAlignment="1" applyProtection="1">
      <alignment horizontal="left"/>
      <protection/>
    </xf>
    <xf numFmtId="173" fontId="12" fillId="5" borderId="35" xfId="46" applyNumberFormat="1" applyFont="1" applyFill="1" applyBorder="1" applyAlignment="1" applyProtection="1">
      <alignment horizontal="right"/>
      <protection locked="0"/>
    </xf>
    <xf numFmtId="173" fontId="0" fillId="5" borderId="32" xfId="46" applyNumberFormat="1" applyFont="1" applyFill="1" applyBorder="1" applyAlignment="1" applyProtection="1">
      <alignment/>
      <protection locked="0"/>
    </xf>
    <xf numFmtId="178" fontId="12" fillId="37" borderId="16" xfId="0" applyNumberFormat="1" applyFont="1" applyFill="1" applyBorder="1" applyAlignment="1" applyProtection="1">
      <alignment/>
      <protection/>
    </xf>
    <xf numFmtId="9" fontId="0" fillId="37" borderId="0" xfId="66" applyFont="1" applyFill="1" applyBorder="1" applyAlignment="1" applyProtection="1">
      <alignment horizontal="center"/>
      <protection/>
    </xf>
    <xf numFmtId="0" fontId="12" fillId="39" borderId="35" xfId="0" applyFont="1" applyFill="1" applyBorder="1" applyAlignment="1" applyProtection="1">
      <alignment horizontal="left"/>
      <protection/>
    </xf>
    <xf numFmtId="173" fontId="12" fillId="39" borderId="32" xfId="46" applyNumberFormat="1" applyFont="1" applyFill="1" applyBorder="1" applyAlignment="1" applyProtection="1">
      <alignment/>
      <protection/>
    </xf>
    <xf numFmtId="178" fontId="12" fillId="39" borderId="16" xfId="0" applyNumberFormat="1" applyFont="1" applyFill="1" applyBorder="1" applyAlignment="1" applyProtection="1">
      <alignment/>
      <protection/>
    </xf>
    <xf numFmtId="0" fontId="0" fillId="37" borderId="35" xfId="0" applyFont="1" applyFill="1" applyBorder="1" applyAlignment="1" applyProtection="1">
      <alignment horizontal="left"/>
      <protection/>
    </xf>
    <xf numFmtId="179" fontId="0" fillId="39" borderId="32" xfId="0" applyNumberFormat="1" applyFont="1" applyFill="1" applyBorder="1" applyAlignment="1" applyProtection="1">
      <alignment/>
      <protection/>
    </xf>
    <xf numFmtId="0" fontId="0" fillId="37" borderId="15" xfId="0" applyFont="1" applyFill="1" applyBorder="1" applyAlignment="1" applyProtection="1">
      <alignment horizontal="left" wrapText="1"/>
      <protection/>
    </xf>
    <xf numFmtId="38" fontId="12" fillId="39" borderId="32" xfId="0" applyNumberFormat="1" applyFont="1" applyFill="1" applyBorder="1" applyAlignment="1" applyProtection="1">
      <alignment/>
      <protection/>
    </xf>
    <xf numFmtId="0" fontId="12" fillId="39" borderId="15" xfId="0" applyFont="1" applyFill="1" applyBorder="1" applyAlignment="1" applyProtection="1">
      <alignment horizontal="left" indent="2"/>
      <protection/>
    </xf>
    <xf numFmtId="0" fontId="12" fillId="39" borderId="35" xfId="0" applyFont="1" applyFill="1" applyBorder="1" applyAlignment="1" applyProtection="1">
      <alignment horizontal="left" indent="2"/>
      <protection/>
    </xf>
    <xf numFmtId="182" fontId="12" fillId="39" borderId="32" xfId="44" applyNumberFormat="1" applyFont="1" applyFill="1" applyBorder="1" applyAlignment="1" applyProtection="1">
      <alignment/>
      <protection/>
    </xf>
    <xf numFmtId="38" fontId="12" fillId="29" borderId="39" xfId="0" applyNumberFormat="1" applyFont="1" applyFill="1" applyBorder="1" applyAlignment="1" applyProtection="1">
      <alignment/>
      <protection/>
    </xf>
    <xf numFmtId="0" fontId="20" fillId="37" borderId="15" xfId="0" applyFont="1" applyFill="1" applyBorder="1" applyAlignment="1" applyProtection="1">
      <alignment/>
      <protection/>
    </xf>
    <xf numFmtId="38" fontId="0" fillId="37" borderId="39" xfId="0" applyNumberFormat="1" applyFont="1" applyFill="1" applyBorder="1" applyAlignment="1" applyProtection="1">
      <alignment/>
      <protection/>
    </xf>
    <xf numFmtId="38" fontId="0" fillId="37" borderId="32" xfId="0" applyNumberFormat="1" applyFont="1" applyFill="1" applyBorder="1" applyAlignment="1" applyProtection="1">
      <alignment/>
      <protection/>
    </xf>
    <xf numFmtId="9" fontId="12" fillId="5" borderId="35" xfId="66" applyFont="1" applyFill="1" applyBorder="1" applyAlignment="1" applyProtection="1">
      <alignment horizontal="right"/>
      <protection locked="0"/>
    </xf>
    <xf numFmtId="172" fontId="12" fillId="39" borderId="32" xfId="46" applyNumberFormat="1" applyFont="1" applyFill="1" applyBorder="1" applyAlignment="1" applyProtection="1">
      <alignment/>
      <protection/>
    </xf>
    <xf numFmtId="0" fontId="20" fillId="37" borderId="15" xfId="0" applyFont="1" applyFill="1" applyBorder="1" applyAlignment="1" applyProtection="1">
      <alignment horizontal="left"/>
      <protection/>
    </xf>
    <xf numFmtId="0" fontId="20" fillId="37" borderId="35" xfId="0" applyFont="1" applyFill="1" applyBorder="1" applyAlignment="1" applyProtection="1">
      <alignment horizontal="left"/>
      <protection/>
    </xf>
    <xf numFmtId="179" fontId="12" fillId="37" borderId="32" xfId="0" applyNumberFormat="1" applyFont="1" applyFill="1" applyBorder="1" applyAlignment="1" applyProtection="1">
      <alignment/>
      <protection/>
    </xf>
    <xf numFmtId="9" fontId="0" fillId="37" borderId="0" xfId="66" applyFont="1" applyFill="1" applyBorder="1" applyAlignment="1" applyProtection="1">
      <alignment horizontal="center" vertical="center"/>
      <protection/>
    </xf>
    <xf numFmtId="0" fontId="12" fillId="39" borderId="15" xfId="0" applyFont="1" applyFill="1" applyBorder="1" applyAlignment="1" applyProtection="1">
      <alignment/>
      <protection/>
    </xf>
    <xf numFmtId="0" fontId="12" fillId="39" borderId="35" xfId="0" applyFont="1" applyFill="1" applyBorder="1" applyAlignment="1" applyProtection="1">
      <alignment/>
      <protection/>
    </xf>
    <xf numFmtId="179" fontId="12" fillId="39" borderId="32" xfId="0" applyNumberFormat="1" applyFont="1" applyFill="1" applyBorder="1" applyAlignment="1" applyProtection="1">
      <alignment/>
      <protection/>
    </xf>
    <xf numFmtId="0" fontId="0" fillId="0" borderId="15" xfId="0" applyFont="1" applyFill="1" applyBorder="1" applyAlignment="1" applyProtection="1">
      <alignment horizontal="left"/>
      <protection/>
    </xf>
    <xf numFmtId="0" fontId="20" fillId="0" borderId="35" xfId="0" applyFont="1" applyFill="1" applyBorder="1" applyAlignment="1" applyProtection="1">
      <alignment/>
      <protection/>
    </xf>
    <xf numFmtId="179" fontId="0" fillId="37" borderId="32" xfId="0" applyNumberFormat="1" applyFont="1" applyFill="1" applyBorder="1" applyAlignment="1" applyProtection="1">
      <alignment/>
      <protection/>
    </xf>
    <xf numFmtId="183" fontId="12" fillId="39" borderId="32" xfId="44" applyNumberFormat="1" applyFont="1" applyFill="1" applyBorder="1" applyAlignment="1" applyProtection="1">
      <alignment/>
      <protection/>
    </xf>
    <xf numFmtId="0" fontId="12" fillId="0" borderId="15" xfId="0" applyFont="1" applyFill="1" applyBorder="1" applyAlignment="1" applyProtection="1">
      <alignment/>
      <protection/>
    </xf>
    <xf numFmtId="0" fontId="12" fillId="0" borderId="35" xfId="0" applyFont="1" applyFill="1" applyBorder="1" applyAlignment="1" applyProtection="1">
      <alignment/>
      <protection/>
    </xf>
    <xf numFmtId="38" fontId="12" fillId="0" borderId="32" xfId="0" applyNumberFormat="1" applyFont="1" applyFill="1" applyBorder="1" applyAlignment="1" applyProtection="1">
      <alignment/>
      <protection/>
    </xf>
    <xf numFmtId="178" fontId="12" fillId="0" borderId="16" xfId="0" applyNumberFormat="1" applyFont="1" applyFill="1" applyBorder="1" applyAlignment="1" applyProtection="1">
      <alignment/>
      <protection/>
    </xf>
    <xf numFmtId="184" fontId="12" fillId="39" borderId="16" xfId="0" applyNumberFormat="1" applyFont="1" applyFill="1" applyBorder="1" applyAlignment="1" applyProtection="1">
      <alignment/>
      <protection/>
    </xf>
    <xf numFmtId="178" fontId="12" fillId="0" borderId="32" xfId="0" applyNumberFormat="1" applyFont="1" applyFill="1" applyBorder="1" applyAlignment="1" applyProtection="1">
      <alignment/>
      <protection/>
    </xf>
    <xf numFmtId="3" fontId="12" fillId="39" borderId="32" xfId="44" applyNumberFormat="1" applyFont="1" applyFill="1" applyBorder="1" applyAlignment="1" applyProtection="1">
      <alignment/>
      <protection/>
    </xf>
    <xf numFmtId="0" fontId="12" fillId="40" borderId="17" xfId="0" applyFont="1" applyFill="1" applyBorder="1" applyAlignment="1" applyProtection="1">
      <alignment horizontal="left" vertical="center"/>
      <protection/>
    </xf>
    <xf numFmtId="0" fontId="12" fillId="40" borderId="40" xfId="0" applyFont="1" applyFill="1" applyBorder="1" applyAlignment="1" applyProtection="1">
      <alignment horizontal="left" vertical="center"/>
      <protection/>
    </xf>
    <xf numFmtId="176" fontId="12" fillId="40" borderId="27" xfId="0" applyNumberFormat="1" applyFont="1" applyFill="1" applyBorder="1" applyAlignment="1" applyProtection="1">
      <alignment vertical="center"/>
      <protection/>
    </xf>
    <xf numFmtId="0" fontId="0" fillId="37" borderId="0" xfId="0" applyFont="1" applyFill="1" applyAlignment="1" applyProtection="1">
      <alignment horizontal="right"/>
      <protection/>
    </xf>
    <xf numFmtId="38" fontId="0" fillId="37" borderId="0" xfId="0" applyNumberFormat="1" applyFont="1" applyFill="1" applyAlignment="1">
      <alignment/>
    </xf>
    <xf numFmtId="178" fontId="12" fillId="37" borderId="0" xfId="0" applyNumberFormat="1" applyFont="1" applyFill="1" applyAlignment="1">
      <alignment/>
    </xf>
    <xf numFmtId="0" fontId="19" fillId="37" borderId="0" xfId="0" applyFont="1" applyFill="1" applyBorder="1" applyAlignment="1">
      <alignment horizontal="left" vertical="center"/>
    </xf>
    <xf numFmtId="0" fontId="10" fillId="37" borderId="0" xfId="0" applyFont="1" applyFill="1" applyBorder="1" applyAlignment="1">
      <alignment/>
    </xf>
    <xf numFmtId="38" fontId="0" fillId="37" borderId="0" xfId="0" applyNumberFormat="1" applyFont="1" applyFill="1" applyBorder="1" applyAlignment="1">
      <alignment horizontal="center"/>
    </xf>
    <xf numFmtId="178" fontId="0" fillId="37" borderId="0" xfId="0" applyNumberFormat="1" applyFont="1" applyFill="1" applyBorder="1" applyAlignment="1">
      <alignment horizontal="right"/>
    </xf>
    <xf numFmtId="38" fontId="0" fillId="37" borderId="0" xfId="0" applyNumberFormat="1" applyFont="1" applyFill="1" applyBorder="1" applyAlignment="1">
      <alignment/>
    </xf>
    <xf numFmtId="0" fontId="12" fillId="0" borderId="0" xfId="0" applyNumberFormat="1" applyFont="1" applyFill="1" applyAlignment="1">
      <alignment/>
    </xf>
    <xf numFmtId="0" fontId="12" fillId="39" borderId="13" xfId="0" applyNumberFormat="1" applyFont="1" applyFill="1" applyBorder="1" applyAlignment="1">
      <alignment horizontal="right"/>
    </xf>
    <xf numFmtId="0" fontId="12" fillId="39" borderId="28" xfId="0" applyNumberFormat="1" applyFont="1" applyFill="1" applyBorder="1" applyAlignment="1">
      <alignment horizontal="right"/>
    </xf>
    <xf numFmtId="17" fontId="12" fillId="39" borderId="24" xfId="0" applyNumberFormat="1" applyFont="1" applyFill="1" applyBorder="1" applyAlignment="1">
      <alignment horizontal="center"/>
    </xf>
    <xf numFmtId="178" fontId="12" fillId="39" borderId="14" xfId="0" applyNumberFormat="1" applyFont="1" applyFill="1" applyBorder="1" applyAlignment="1">
      <alignment horizontal="center"/>
    </xf>
    <xf numFmtId="38" fontId="12" fillId="0" borderId="0" xfId="0" applyNumberFormat="1" applyFont="1" applyFill="1" applyAlignment="1">
      <alignment/>
    </xf>
    <xf numFmtId="0" fontId="12" fillId="29" borderId="15" xfId="0" applyFont="1" applyFill="1" applyBorder="1" applyAlignment="1">
      <alignment/>
    </xf>
    <xf numFmtId="0" fontId="12" fillId="29" borderId="35" xfId="0" applyFont="1" applyFill="1" applyBorder="1" applyAlignment="1">
      <alignment/>
    </xf>
    <xf numFmtId="38" fontId="0" fillId="29" borderId="39" xfId="0" applyNumberFormat="1" applyFont="1" applyFill="1" applyBorder="1" applyAlignment="1">
      <alignment/>
    </xf>
    <xf numFmtId="38" fontId="0" fillId="29" borderId="32" xfId="0" applyNumberFormat="1" applyFont="1" applyFill="1" applyBorder="1" applyAlignment="1">
      <alignment/>
    </xf>
    <xf numFmtId="178" fontId="12" fillId="29" borderId="16" xfId="0" applyNumberFormat="1" applyFont="1" applyFill="1" applyBorder="1" applyAlignment="1">
      <alignment/>
    </xf>
    <xf numFmtId="38" fontId="12" fillId="37" borderId="0" xfId="0" applyNumberFormat="1" applyFont="1" applyFill="1" applyAlignment="1">
      <alignment/>
    </xf>
    <xf numFmtId="0" fontId="0" fillId="37" borderId="30" xfId="0" applyFont="1" applyFill="1" applyBorder="1" applyAlignment="1">
      <alignment horizontal="left"/>
    </xf>
    <xf numFmtId="2" fontId="0" fillId="37" borderId="35" xfId="0" applyNumberFormat="1" applyFont="1" applyFill="1" applyBorder="1" applyAlignment="1">
      <alignment horizontal="right"/>
    </xf>
    <xf numFmtId="38" fontId="12" fillId="37" borderId="16" xfId="0" applyNumberFormat="1" applyFont="1" applyFill="1" applyBorder="1" applyAlignment="1">
      <alignment/>
    </xf>
    <xf numFmtId="0" fontId="0" fillId="37" borderId="15" xfId="0" applyFont="1" applyFill="1" applyBorder="1" applyAlignment="1">
      <alignment horizontal="left"/>
    </xf>
    <xf numFmtId="178" fontId="12" fillId="37" borderId="16" xfId="0" applyNumberFormat="1" applyFont="1" applyFill="1" applyBorder="1" applyAlignment="1">
      <alignment/>
    </xf>
    <xf numFmtId="0" fontId="12" fillId="39" borderId="15" xfId="0" applyFont="1" applyFill="1" applyBorder="1" applyAlignment="1">
      <alignment horizontal="left"/>
    </xf>
    <xf numFmtId="0" fontId="12" fillId="39" borderId="35" xfId="0" applyFont="1" applyFill="1" applyBorder="1" applyAlignment="1">
      <alignment horizontal="left"/>
    </xf>
    <xf numFmtId="38" fontId="12" fillId="39" borderId="32" xfId="0" applyNumberFormat="1" applyFont="1" applyFill="1" applyBorder="1" applyAlignment="1">
      <alignment/>
    </xf>
    <xf numFmtId="178" fontId="12" fillId="39" borderId="16" xfId="0" applyNumberFormat="1" applyFont="1" applyFill="1" applyBorder="1" applyAlignment="1">
      <alignment/>
    </xf>
    <xf numFmtId="0" fontId="0" fillId="37" borderId="35" xfId="0" applyFont="1" applyFill="1" applyBorder="1" applyAlignment="1">
      <alignment horizontal="left"/>
    </xf>
    <xf numFmtId="180" fontId="0" fillId="37" borderId="0" xfId="0" applyNumberFormat="1" applyFont="1" applyFill="1" applyAlignment="1">
      <alignment/>
    </xf>
    <xf numFmtId="0" fontId="0" fillId="5" borderId="15" xfId="0" applyFont="1" applyFill="1" applyBorder="1" applyAlignment="1" applyProtection="1">
      <alignment horizontal="left"/>
      <protection locked="0"/>
    </xf>
    <xf numFmtId="0" fontId="20" fillId="37" borderId="15" xfId="0" applyFont="1" applyFill="1" applyBorder="1" applyAlignment="1">
      <alignment/>
    </xf>
    <xf numFmtId="0" fontId="12" fillId="37" borderId="35" xfId="0" applyFont="1" applyFill="1" applyBorder="1" applyAlignment="1">
      <alignment/>
    </xf>
    <xf numFmtId="38" fontId="0" fillId="37" borderId="39" xfId="0" applyNumberFormat="1" applyFont="1" applyFill="1" applyBorder="1" applyAlignment="1">
      <alignment/>
    </xf>
    <xf numFmtId="38" fontId="0" fillId="37" borderId="32" xfId="0" applyNumberFormat="1" applyFont="1" applyFill="1" applyBorder="1" applyAlignment="1">
      <alignment/>
    </xf>
    <xf numFmtId="0" fontId="0" fillId="37" borderId="15" xfId="0" applyFont="1" applyFill="1" applyBorder="1" applyAlignment="1">
      <alignment/>
    </xf>
    <xf numFmtId="173" fontId="0" fillId="5" borderId="39" xfId="46" applyNumberFormat="1" applyFont="1" applyFill="1" applyBorder="1" applyAlignment="1" applyProtection="1">
      <alignment/>
      <protection locked="0"/>
    </xf>
    <xf numFmtId="0" fontId="20" fillId="37" borderId="15" xfId="0" applyFont="1" applyFill="1" applyBorder="1" applyAlignment="1">
      <alignment horizontal="left"/>
    </xf>
    <xf numFmtId="0" fontId="20" fillId="37" borderId="35" xfId="0" applyFont="1" applyFill="1" applyBorder="1" applyAlignment="1">
      <alignment horizontal="left"/>
    </xf>
    <xf numFmtId="179" fontId="12" fillId="37" borderId="15" xfId="0" applyNumberFormat="1" applyFont="1" applyFill="1" applyBorder="1" applyAlignment="1">
      <alignment horizontal="left"/>
    </xf>
    <xf numFmtId="179" fontId="0" fillId="5" borderId="15" xfId="0" applyNumberFormat="1" applyFont="1" applyFill="1" applyBorder="1" applyAlignment="1">
      <alignment horizontal="left"/>
    </xf>
    <xf numFmtId="0" fontId="20" fillId="37" borderId="35" xfId="0" applyFont="1" applyFill="1" applyBorder="1" applyAlignment="1">
      <alignment/>
    </xf>
    <xf numFmtId="179" fontId="0" fillId="0" borderId="32" xfId="0" applyNumberFormat="1" applyFont="1" applyFill="1" applyBorder="1" applyAlignment="1">
      <alignment/>
    </xf>
    <xf numFmtId="0" fontId="0" fillId="0" borderId="15" xfId="0" applyFont="1" applyFill="1" applyBorder="1" applyAlignment="1">
      <alignment horizontal="left"/>
    </xf>
    <xf numFmtId="0" fontId="0" fillId="0" borderId="35" xfId="0" applyFont="1" applyFill="1" applyBorder="1" applyAlignment="1">
      <alignment horizontal="left"/>
    </xf>
    <xf numFmtId="183" fontId="12" fillId="39" borderId="32" xfId="0" applyNumberFormat="1" applyFont="1" applyFill="1" applyBorder="1" applyAlignment="1">
      <alignment/>
    </xf>
    <xf numFmtId="183" fontId="12" fillId="39" borderId="16" xfId="0" applyNumberFormat="1" applyFont="1" applyFill="1" applyBorder="1" applyAlignment="1">
      <alignment/>
    </xf>
    <xf numFmtId="0" fontId="12" fillId="0" borderId="15" xfId="0" applyFont="1" applyFill="1" applyBorder="1" applyAlignment="1">
      <alignment/>
    </xf>
    <xf numFmtId="0" fontId="12" fillId="0" borderId="35" xfId="0" applyFont="1" applyFill="1" applyBorder="1" applyAlignment="1">
      <alignment/>
    </xf>
    <xf numFmtId="38" fontId="12" fillId="0" borderId="32" xfId="0" applyNumberFormat="1" applyFont="1" applyFill="1" applyBorder="1" applyAlignment="1">
      <alignment/>
    </xf>
    <xf numFmtId="178" fontId="12" fillId="0" borderId="16" xfId="0" applyNumberFormat="1" applyFont="1" applyFill="1" applyBorder="1" applyAlignment="1">
      <alignment/>
    </xf>
    <xf numFmtId="184" fontId="12" fillId="39" borderId="16" xfId="0" applyNumberFormat="1" applyFont="1" applyFill="1" applyBorder="1" applyAlignment="1">
      <alignment/>
    </xf>
    <xf numFmtId="178" fontId="12" fillId="0" borderId="32" xfId="0" applyNumberFormat="1" applyFont="1" applyFill="1" applyBorder="1" applyAlignment="1">
      <alignment/>
    </xf>
    <xf numFmtId="0" fontId="12" fillId="40" borderId="17" xfId="0" applyFont="1" applyFill="1" applyBorder="1" applyAlignment="1">
      <alignment horizontal="left" vertical="center"/>
    </xf>
    <xf numFmtId="0" fontId="12" fillId="40" borderId="40" xfId="0" applyFont="1" applyFill="1" applyBorder="1" applyAlignment="1">
      <alignment horizontal="left" vertical="center"/>
    </xf>
    <xf numFmtId="176" fontId="12" fillId="40" borderId="27" xfId="0" applyNumberFormat="1" applyFont="1" applyFill="1" applyBorder="1" applyAlignment="1">
      <alignment vertical="center"/>
    </xf>
    <xf numFmtId="176" fontId="12" fillId="40" borderId="18" xfId="0" applyNumberFormat="1" applyFont="1" applyFill="1" applyBorder="1" applyAlignment="1">
      <alignment vertical="center"/>
    </xf>
    <xf numFmtId="0" fontId="0" fillId="37" borderId="0" xfId="61" applyFont="1" applyFill="1" applyAlignment="1">
      <alignment horizontal="right"/>
      <protection/>
    </xf>
    <xf numFmtId="38" fontId="0" fillId="37" borderId="0" xfId="61" applyNumberFormat="1" applyFont="1" applyFill="1">
      <alignment/>
      <protection/>
    </xf>
    <xf numFmtId="0" fontId="0" fillId="37" borderId="0" xfId="0" applyFont="1" applyFill="1" applyAlignment="1">
      <alignment horizontal="right"/>
    </xf>
    <xf numFmtId="0" fontId="12" fillId="37" borderId="0" xfId="0" applyFont="1" applyFill="1" applyAlignment="1">
      <alignment horizontal="left" wrapText="1"/>
    </xf>
    <xf numFmtId="0" fontId="12" fillId="37" borderId="0" xfId="0" applyFont="1" applyFill="1" applyAlignment="1">
      <alignment horizontal="right"/>
    </xf>
    <xf numFmtId="0" fontId="10" fillId="0" borderId="20" xfId="0" applyFont="1" applyFill="1" applyBorder="1" applyAlignment="1">
      <alignment/>
    </xf>
    <xf numFmtId="38" fontId="21" fillId="0" borderId="41" xfId="0" applyNumberFormat="1" applyFont="1" applyFill="1" applyBorder="1" applyAlignment="1">
      <alignment horizontal="right"/>
    </xf>
    <xf numFmtId="38" fontId="21" fillId="0" borderId="42" xfId="0" applyNumberFormat="1" applyFont="1" applyFill="1" applyBorder="1" applyAlignment="1">
      <alignment horizontal="right"/>
    </xf>
    <xf numFmtId="0" fontId="0" fillId="0" borderId="0" xfId="0" applyBorder="1" applyAlignment="1">
      <alignment/>
    </xf>
    <xf numFmtId="38" fontId="0" fillId="37" borderId="0" xfId="0" applyNumberFormat="1" applyFont="1" applyFill="1" applyAlignment="1">
      <alignment horizontal="right"/>
    </xf>
    <xf numFmtId="0" fontId="21" fillId="37" borderId="0" xfId="0" applyFont="1" applyFill="1" applyBorder="1" applyAlignment="1">
      <alignment/>
    </xf>
    <xf numFmtId="0" fontId="12" fillId="37" borderId="13" xfId="0" applyFont="1" applyFill="1" applyBorder="1" applyAlignment="1">
      <alignment/>
    </xf>
    <xf numFmtId="38" fontId="12" fillId="37" borderId="24" xfId="0" applyNumberFormat="1" applyFont="1" applyFill="1" applyBorder="1" applyAlignment="1">
      <alignment horizontal="center"/>
    </xf>
    <xf numFmtId="0" fontId="20" fillId="37" borderId="0" xfId="0" applyFont="1" applyFill="1" applyBorder="1" applyAlignment="1">
      <alignment/>
    </xf>
    <xf numFmtId="0" fontId="12" fillId="29" borderId="43" xfId="0" applyFont="1" applyFill="1" applyBorder="1" applyAlignment="1">
      <alignment/>
    </xf>
    <xf numFmtId="38" fontId="12" fillId="29" borderId="44" xfId="0" applyNumberFormat="1" applyFont="1" applyFill="1" applyBorder="1" applyAlignment="1">
      <alignment horizontal="right"/>
    </xf>
    <xf numFmtId="38" fontId="12" fillId="29" borderId="31" xfId="0" applyNumberFormat="1" applyFont="1" applyFill="1" applyBorder="1" applyAlignment="1">
      <alignment horizontal="right"/>
    </xf>
    <xf numFmtId="0" fontId="20" fillId="37" borderId="30" xfId="0" applyFont="1" applyFill="1" applyBorder="1" applyAlignment="1">
      <alignment/>
    </xf>
    <xf numFmtId="38" fontId="0" fillId="37" borderId="31" xfId="0" applyNumberFormat="1" applyFont="1" applyFill="1" applyBorder="1" applyAlignment="1">
      <alignment horizontal="right"/>
    </xf>
    <xf numFmtId="0" fontId="0" fillId="39" borderId="15" xfId="0" applyFont="1" applyFill="1" applyBorder="1" applyAlignment="1">
      <alignment horizontal="left"/>
    </xf>
    <xf numFmtId="183" fontId="0" fillId="39" borderId="31" xfId="0" applyNumberFormat="1" applyFont="1" applyFill="1" applyBorder="1" applyAlignment="1">
      <alignment horizontal="right"/>
    </xf>
    <xf numFmtId="0" fontId="12" fillId="37" borderId="15" xfId="0" applyFont="1" applyFill="1" applyBorder="1" applyAlignment="1">
      <alignment horizontal="left"/>
    </xf>
    <xf numFmtId="38" fontId="0" fillId="37" borderId="32" xfId="0" applyNumberFormat="1" applyFont="1" applyFill="1" applyBorder="1" applyAlignment="1">
      <alignment horizontal="right"/>
    </xf>
    <xf numFmtId="175" fontId="0" fillId="37" borderId="0" xfId="0" applyNumberFormat="1" applyFont="1" applyFill="1" applyBorder="1" applyAlignment="1">
      <alignment/>
    </xf>
    <xf numFmtId="175" fontId="12" fillId="37" borderId="0" xfId="0" applyNumberFormat="1" applyFont="1" applyFill="1" applyBorder="1" applyAlignment="1">
      <alignment/>
    </xf>
    <xf numFmtId="0" fontId="12" fillId="37" borderId="0" xfId="0" applyFont="1" applyFill="1" applyBorder="1" applyAlignment="1">
      <alignment/>
    </xf>
    <xf numFmtId="176" fontId="12" fillId="37" borderId="32" xfId="0" applyNumberFormat="1" applyFont="1" applyFill="1" applyBorder="1" applyAlignment="1">
      <alignment horizontal="right"/>
    </xf>
    <xf numFmtId="38" fontId="0" fillId="29" borderId="44" xfId="0" applyNumberFormat="1" applyFont="1" applyFill="1" applyBorder="1" applyAlignment="1">
      <alignment horizontal="right"/>
    </xf>
    <xf numFmtId="38" fontId="0" fillId="29" borderId="35" xfId="0" applyNumberFormat="1" applyFont="1" applyFill="1" applyBorder="1" applyAlignment="1">
      <alignment horizontal="right"/>
    </xf>
    <xf numFmtId="38" fontId="20" fillId="37" borderId="35" xfId="0" applyNumberFormat="1" applyFont="1" applyFill="1" applyBorder="1" applyAlignment="1">
      <alignment horizontal="right"/>
    </xf>
    <xf numFmtId="183" fontId="0" fillId="39" borderId="32" xfId="0" applyNumberFormat="1" applyFont="1" applyFill="1" applyBorder="1" applyAlignment="1">
      <alignment horizontal="right"/>
    </xf>
    <xf numFmtId="179" fontId="0" fillId="39" borderId="15" xfId="0" applyNumberFormat="1" applyFont="1" applyFill="1" applyBorder="1" applyAlignment="1">
      <alignment horizontal="left"/>
    </xf>
    <xf numFmtId="179" fontId="0" fillId="39" borderId="17" xfId="0" applyNumberFormat="1" applyFont="1" applyFill="1" applyBorder="1" applyAlignment="1">
      <alignment horizontal="left"/>
    </xf>
    <xf numFmtId="183" fontId="0" fillId="39" borderId="27" xfId="0" applyNumberFormat="1" applyFont="1" applyFill="1" applyBorder="1" applyAlignment="1">
      <alignment horizontal="right"/>
    </xf>
    <xf numFmtId="0" fontId="12" fillId="37" borderId="30" xfId="0" applyFont="1" applyFill="1" applyBorder="1" applyAlignment="1">
      <alignment/>
    </xf>
    <xf numFmtId="176" fontId="12" fillId="37" borderId="31" xfId="0" applyNumberFormat="1" applyFont="1" applyFill="1" applyBorder="1" applyAlignment="1">
      <alignment horizontal="right"/>
    </xf>
    <xf numFmtId="0" fontId="12" fillId="37" borderId="17" xfId="0" applyFont="1" applyFill="1" applyBorder="1" applyAlignment="1">
      <alignment/>
    </xf>
    <xf numFmtId="176" fontId="12" fillId="37" borderId="40" xfId="0" applyNumberFormat="1" applyFont="1" applyFill="1" applyBorder="1" applyAlignment="1">
      <alignment horizontal="right"/>
    </xf>
    <xf numFmtId="38" fontId="0" fillId="29" borderId="45" xfId="0" applyNumberFormat="1" applyFont="1" applyFill="1" applyBorder="1" applyAlignment="1">
      <alignment horizontal="right"/>
    </xf>
    <xf numFmtId="0" fontId="12" fillId="37" borderId="46" xfId="0" applyFont="1" applyFill="1" applyBorder="1" applyAlignment="1">
      <alignment/>
    </xf>
    <xf numFmtId="176" fontId="12" fillId="37" borderId="47" xfId="0" applyNumberFormat="1" applyFont="1" applyFill="1" applyBorder="1" applyAlignment="1">
      <alignment horizontal="right"/>
    </xf>
    <xf numFmtId="0" fontId="17" fillId="0" borderId="0" xfId="0" applyFont="1" applyFill="1" applyBorder="1" applyAlignment="1">
      <alignment/>
    </xf>
    <xf numFmtId="0" fontId="0" fillId="0" borderId="20" xfId="0" applyFont="1" applyBorder="1" applyAlignment="1">
      <alignment horizontal="left" vertical="center" indent="1"/>
    </xf>
    <xf numFmtId="0" fontId="0" fillId="0" borderId="42" xfId="0" applyBorder="1" applyAlignment="1">
      <alignment/>
    </xf>
    <xf numFmtId="0" fontId="22" fillId="0" borderId="48" xfId="0" applyFont="1" applyBorder="1" applyAlignment="1">
      <alignment vertical="center" wrapText="1"/>
    </xf>
    <xf numFmtId="0" fontId="23" fillId="0" borderId="48" xfId="0" applyFont="1" applyBorder="1" applyAlignment="1">
      <alignment vertical="center" wrapText="1"/>
    </xf>
    <xf numFmtId="0" fontId="22" fillId="0" borderId="49" xfId="0" applyFont="1" applyBorder="1" applyAlignment="1">
      <alignment vertical="center" wrapText="1"/>
    </xf>
    <xf numFmtId="0" fontId="23" fillId="0" borderId="50" xfId="0" applyFont="1" applyBorder="1" applyAlignment="1">
      <alignment vertical="center" wrapText="1"/>
    </xf>
    <xf numFmtId="0" fontId="24" fillId="0" borderId="0" xfId="0" applyFont="1" applyAlignment="1">
      <alignment vertical="center" wrapText="1"/>
    </xf>
    <xf numFmtId="0" fontId="7" fillId="0" borderId="0" xfId="0" applyFont="1" applyAlignment="1">
      <alignment vertical="top" wrapText="1"/>
    </xf>
    <xf numFmtId="0" fontId="25" fillId="0" borderId="0" xfId="56" applyNumberFormat="1" applyFont="1" applyFill="1" applyBorder="1" applyAlignment="1" applyProtection="1">
      <alignment horizontal="left" vertical="top" wrapText="1"/>
      <protection/>
    </xf>
    <xf numFmtId="0" fontId="0" fillId="0" borderId="0" xfId="0" applyAlignment="1">
      <alignment vertical="top"/>
    </xf>
    <xf numFmtId="0" fontId="27" fillId="0" borderId="0" xfId="0" applyFont="1" applyAlignment="1">
      <alignment vertical="center" wrapText="1"/>
    </xf>
    <xf numFmtId="0" fontId="25" fillId="0" borderId="0" xfId="56" applyNumberFormat="1" applyFont="1" applyFill="1" applyBorder="1" applyAlignment="1" applyProtection="1">
      <alignment horizontal="left" vertical="center" wrapText="1"/>
      <protection/>
    </xf>
    <xf numFmtId="0" fontId="27" fillId="0" borderId="0" xfId="0" applyFont="1" applyAlignment="1">
      <alignment wrapText="1"/>
    </xf>
    <xf numFmtId="0" fontId="0" fillId="0" borderId="0" xfId="0" applyAlignment="1">
      <alignment horizontal="left" vertical="center" wrapText="1"/>
    </xf>
    <xf numFmtId="0" fontId="7" fillId="0" borderId="0" xfId="0" applyFont="1" applyAlignment="1">
      <alignment horizontal="left" vertical="top" wrapText="1"/>
    </xf>
    <xf numFmtId="0" fontId="12" fillId="29" borderId="51" xfId="0" applyFont="1" applyFill="1" applyBorder="1" applyAlignment="1">
      <alignment horizontal="left"/>
    </xf>
    <xf numFmtId="0" fontId="12" fillId="29" borderId="52" xfId="0" applyFont="1" applyFill="1" applyBorder="1" applyAlignment="1">
      <alignment horizontal="left" wrapText="1"/>
    </xf>
    <xf numFmtId="0" fontId="12" fillId="29" borderId="53" xfId="0" applyFont="1" applyFill="1" applyBorder="1" applyAlignment="1">
      <alignment horizontal="left" wrapText="1"/>
    </xf>
    <xf numFmtId="0" fontId="12" fillId="29" borderId="54" xfId="0" applyFont="1" applyFill="1" applyBorder="1" applyAlignment="1">
      <alignment horizontal="left" wrapText="1"/>
    </xf>
    <xf numFmtId="173" fontId="0" fillId="37" borderId="0" xfId="46" applyNumberFormat="1" applyFill="1" applyAlignment="1">
      <alignment/>
    </xf>
    <xf numFmtId="0" fontId="7" fillId="0" borderId="0" xfId="0" applyFont="1" applyAlignment="1">
      <alignment horizontal="left" wrapText="1" indent="2"/>
    </xf>
    <xf numFmtId="0" fontId="0" fillId="39" borderId="43" xfId="0" applyFont="1" applyFill="1" applyBorder="1" applyAlignment="1">
      <alignment horizontal="left"/>
    </xf>
    <xf numFmtId="0" fontId="0" fillId="39" borderId="35" xfId="0" applyFont="1" applyFill="1" applyBorder="1" applyAlignment="1">
      <alignment horizontal="left"/>
    </xf>
    <xf numFmtId="38" fontId="0" fillId="37" borderId="55" xfId="0" applyNumberFormat="1" applyFont="1" applyFill="1" applyBorder="1" applyAlignment="1">
      <alignment horizontal="right"/>
    </xf>
    <xf numFmtId="183" fontId="0" fillId="39" borderId="56" xfId="0" applyNumberFormat="1" applyFont="1" applyFill="1" applyBorder="1" applyAlignment="1">
      <alignment horizontal="right"/>
    </xf>
    <xf numFmtId="0" fontId="0" fillId="39" borderId="57" xfId="0" applyFont="1" applyFill="1" applyBorder="1" applyAlignment="1">
      <alignment horizontal="left"/>
    </xf>
    <xf numFmtId="183" fontId="0" fillId="39" borderId="58" xfId="0" applyNumberFormat="1" applyFont="1" applyFill="1" applyBorder="1" applyAlignment="1">
      <alignment horizontal="right"/>
    </xf>
    <xf numFmtId="0" fontId="0" fillId="39" borderId="59" xfId="0" applyFont="1" applyFill="1" applyBorder="1" applyAlignment="1">
      <alignment horizontal="left"/>
    </xf>
    <xf numFmtId="183" fontId="0" fillId="39" borderId="60" xfId="0" applyNumberFormat="1" applyFont="1" applyFill="1" applyBorder="1" applyAlignment="1">
      <alignment horizontal="right"/>
    </xf>
    <xf numFmtId="179" fontId="0" fillId="39" borderId="57" xfId="0" applyNumberFormat="1" applyFont="1" applyFill="1" applyBorder="1" applyAlignment="1">
      <alignment horizontal="left"/>
    </xf>
    <xf numFmtId="183" fontId="0" fillId="39" borderId="55" xfId="0" applyNumberFormat="1" applyFont="1" applyFill="1" applyBorder="1" applyAlignment="1">
      <alignment horizontal="right"/>
    </xf>
    <xf numFmtId="0" fontId="12" fillId="37" borderId="61" xfId="0" applyFont="1" applyFill="1" applyBorder="1" applyAlignment="1">
      <alignment/>
    </xf>
    <xf numFmtId="176" fontId="12" fillId="37" borderId="62" xfId="0" applyNumberFormat="1" applyFont="1" applyFill="1" applyBorder="1" applyAlignment="1">
      <alignment horizontal="right"/>
    </xf>
    <xf numFmtId="179" fontId="0" fillId="39" borderId="59" xfId="0" applyNumberFormat="1" applyFont="1" applyFill="1" applyBorder="1" applyAlignment="1">
      <alignment horizontal="left"/>
    </xf>
    <xf numFmtId="183" fontId="0" fillId="39" borderId="63" xfId="0" applyNumberFormat="1" applyFont="1" applyFill="1" applyBorder="1" applyAlignment="1">
      <alignment horizontal="right"/>
    </xf>
    <xf numFmtId="9" fontId="12" fillId="37" borderId="26" xfId="66" applyFont="1" applyFill="1" applyBorder="1" applyAlignment="1" applyProtection="1">
      <alignment/>
      <protection/>
    </xf>
    <xf numFmtId="176" fontId="16" fillId="0" borderId="64" xfId="0" applyNumberFormat="1" applyFont="1" applyFill="1" applyBorder="1" applyAlignment="1">
      <alignment wrapText="1"/>
    </xf>
    <xf numFmtId="9" fontId="0" fillId="0" borderId="62" xfId="66" applyFont="1" applyFill="1" applyBorder="1" applyAlignment="1" applyProtection="1">
      <alignment horizontal="right" vertical="center" wrapText="1"/>
      <protection/>
    </xf>
    <xf numFmtId="9" fontId="0" fillId="0" borderId="65" xfId="66" applyFont="1" applyFill="1" applyBorder="1" applyAlignment="1" applyProtection="1">
      <alignment horizontal="right" vertical="center" wrapText="1"/>
      <protection/>
    </xf>
    <xf numFmtId="9" fontId="0" fillId="0" borderId="66" xfId="66" applyFont="1" applyFill="1" applyBorder="1" applyAlignment="1" applyProtection="1">
      <alignment horizontal="right" vertical="center" wrapText="1"/>
      <protection/>
    </xf>
    <xf numFmtId="9" fontId="0" fillId="0" borderId="48" xfId="66" applyFont="1" applyFill="1" applyBorder="1" applyAlignment="1" applyProtection="1">
      <alignment horizontal="center"/>
      <protection/>
    </xf>
    <xf numFmtId="179" fontId="0" fillId="5" borderId="67" xfId="0" applyNumberFormat="1" applyFont="1" applyFill="1" applyBorder="1" applyAlignment="1" applyProtection="1">
      <alignment/>
      <protection locked="0"/>
    </xf>
    <xf numFmtId="0" fontId="12" fillId="39" borderId="68" xfId="0" applyFont="1" applyFill="1" applyBorder="1" applyAlignment="1" applyProtection="1">
      <alignment horizontal="right"/>
      <protection/>
    </xf>
    <xf numFmtId="0" fontId="12" fillId="39" borderId="24" xfId="0" applyFont="1" applyFill="1" applyBorder="1" applyAlignment="1" applyProtection="1">
      <alignment horizontal="left"/>
      <protection/>
    </xf>
    <xf numFmtId="173" fontId="12" fillId="5" borderId="35" xfId="46" applyNumberFormat="1" applyFont="1" applyFill="1" applyBorder="1" applyAlignment="1" applyProtection="1">
      <alignment horizontal="right" indent="1"/>
      <protection locked="0"/>
    </xf>
    <xf numFmtId="177" fontId="12" fillId="37" borderId="0" xfId="0" applyNumberFormat="1" applyFont="1" applyFill="1" applyBorder="1" applyAlignment="1" applyProtection="1">
      <alignment wrapText="1"/>
      <protection/>
    </xf>
    <xf numFmtId="38" fontId="0" fillId="37" borderId="0" xfId="0" applyNumberFormat="1" applyFont="1" applyFill="1" applyBorder="1" applyAlignment="1" applyProtection="1">
      <alignment horizontal="right" wrapText="1"/>
      <protection/>
    </xf>
    <xf numFmtId="176" fontId="16" fillId="0" borderId="69" xfId="0" applyNumberFormat="1" applyFont="1" applyFill="1" applyBorder="1" applyAlignment="1">
      <alignment wrapText="1"/>
    </xf>
    <xf numFmtId="0" fontId="12" fillId="37" borderId="70" xfId="0" applyFont="1" applyFill="1" applyBorder="1" applyAlignment="1">
      <alignment horizontal="center" vertical="center" wrapText="1"/>
    </xf>
    <xf numFmtId="0" fontId="12" fillId="29" borderId="71" xfId="0" applyFont="1" applyFill="1" applyBorder="1" applyAlignment="1">
      <alignment horizontal="left" wrapText="1"/>
    </xf>
    <xf numFmtId="38" fontId="12" fillId="5" borderId="72" xfId="0" applyNumberFormat="1" applyFont="1" applyFill="1" applyBorder="1" applyAlignment="1" applyProtection="1">
      <alignment horizontal="right" wrapText="1"/>
      <protection locked="0"/>
    </xf>
    <xf numFmtId="38" fontId="12" fillId="5" borderId="71" xfId="0" applyNumberFormat="1" applyFont="1" applyFill="1" applyBorder="1" applyAlignment="1" applyProtection="1">
      <alignment horizontal="right" wrapText="1"/>
      <protection locked="0"/>
    </xf>
    <xf numFmtId="0" fontId="12" fillId="29" borderId="73" xfId="0" applyFont="1" applyFill="1" applyBorder="1" applyAlignment="1">
      <alignment horizontal="left" wrapText="1"/>
    </xf>
    <xf numFmtId="176" fontId="16" fillId="0" borderId="74" xfId="0" applyNumberFormat="1" applyFont="1" applyFill="1" applyBorder="1" applyAlignment="1">
      <alignment horizontal="right" wrapText="1"/>
    </xf>
    <xf numFmtId="9" fontId="0" fillId="0" borderId="75" xfId="66" applyFont="1" applyFill="1" applyBorder="1" applyAlignment="1" applyProtection="1">
      <alignment horizontal="right" wrapText="1"/>
      <protection/>
    </xf>
    <xf numFmtId="0" fontId="29" fillId="37" borderId="76" xfId="0" applyFont="1" applyFill="1" applyBorder="1" applyAlignment="1">
      <alignment horizontal="left" vertical="center"/>
    </xf>
    <xf numFmtId="176" fontId="16" fillId="37" borderId="77" xfId="0" applyNumberFormat="1" applyFont="1" applyFill="1" applyBorder="1" applyAlignment="1">
      <alignment vertical="center" wrapText="1"/>
    </xf>
    <xf numFmtId="176" fontId="16" fillId="37" borderId="78" xfId="0" applyNumberFormat="1" applyFont="1" applyFill="1" applyBorder="1" applyAlignment="1">
      <alignment vertical="center" wrapText="1"/>
    </xf>
    <xf numFmtId="176" fontId="16" fillId="37" borderId="79" xfId="0" applyNumberFormat="1" applyFont="1" applyFill="1" applyBorder="1" applyAlignment="1">
      <alignment vertical="center" wrapText="1"/>
    </xf>
    <xf numFmtId="177" fontId="12" fillId="37" borderId="0" xfId="0" applyNumberFormat="1" applyFont="1" applyFill="1" applyBorder="1" applyAlignment="1">
      <alignment vertical="center" wrapText="1"/>
    </xf>
    <xf numFmtId="38" fontId="0" fillId="0" borderId="80" xfId="0" applyNumberFormat="1" applyFont="1" applyFill="1" applyBorder="1" applyAlignment="1">
      <alignment horizontal="left" vertical="center"/>
    </xf>
    <xf numFmtId="38" fontId="0" fillId="37" borderId="81" xfId="0" applyNumberFormat="1" applyFont="1" applyFill="1" applyBorder="1" applyAlignment="1">
      <alignment horizontal="center" vertical="center"/>
    </xf>
    <xf numFmtId="38" fontId="0" fillId="0" borderId="80" xfId="0" applyNumberFormat="1" applyFont="1" applyFill="1" applyBorder="1" applyAlignment="1" applyProtection="1">
      <alignment horizontal="left"/>
      <protection/>
    </xf>
    <xf numFmtId="0" fontId="12" fillId="29" borderId="81" xfId="0" applyFont="1" applyFill="1" applyBorder="1" applyAlignment="1">
      <alignment horizontal="left" wrapText="1"/>
    </xf>
    <xf numFmtId="38" fontId="0" fillId="41" borderId="34" xfId="0" applyNumberFormat="1" applyFont="1" applyFill="1" applyBorder="1" applyAlignment="1">
      <alignment horizontal="left"/>
    </xf>
    <xf numFmtId="38" fontId="0" fillId="37" borderId="82" xfId="0" applyNumberFormat="1" applyFont="1" applyFill="1" applyBorder="1" applyAlignment="1">
      <alignment horizontal="center" vertical="center"/>
    </xf>
    <xf numFmtId="0" fontId="0" fillId="5" borderId="76" xfId="0" applyFont="1" applyFill="1" applyBorder="1" applyAlignment="1" applyProtection="1">
      <alignment horizontal="left"/>
      <protection locked="0"/>
    </xf>
    <xf numFmtId="38" fontId="12" fillId="5" borderId="83" xfId="0" applyNumberFormat="1" applyFont="1" applyFill="1" applyBorder="1" applyAlignment="1" applyProtection="1">
      <alignment horizontal="right" wrapText="1"/>
      <protection locked="0"/>
    </xf>
    <xf numFmtId="38" fontId="0" fillId="5" borderId="58" xfId="0" applyNumberFormat="1" applyFont="1" applyFill="1" applyBorder="1" applyAlignment="1" applyProtection="1">
      <alignment horizontal="right" wrapText="1"/>
      <protection locked="0"/>
    </xf>
    <xf numFmtId="38" fontId="0" fillId="5" borderId="55" xfId="0" applyNumberFormat="1" applyFont="1" applyFill="1" applyBorder="1" applyAlignment="1" applyProtection="1">
      <alignment horizontal="right" wrapText="1"/>
      <protection locked="0"/>
    </xf>
    <xf numFmtId="38" fontId="0" fillId="5" borderId="84" xfId="0" applyNumberFormat="1" applyFont="1" applyFill="1" applyBorder="1" applyAlignment="1" applyProtection="1">
      <alignment horizontal="right" wrapText="1"/>
      <protection locked="0"/>
    </xf>
    <xf numFmtId="0" fontId="0" fillId="5" borderId="59" xfId="0" applyFont="1" applyFill="1" applyBorder="1" applyAlignment="1" applyProtection="1">
      <alignment horizontal="left"/>
      <protection locked="0"/>
    </xf>
    <xf numFmtId="38" fontId="12" fillId="5" borderId="85" xfId="0" applyNumberFormat="1" applyFont="1" applyFill="1" applyBorder="1" applyAlignment="1" applyProtection="1">
      <alignment horizontal="right" wrapText="1"/>
      <protection locked="0"/>
    </xf>
    <xf numFmtId="38" fontId="0" fillId="5" borderId="60" xfId="0" applyNumberFormat="1" applyFont="1" applyFill="1" applyBorder="1" applyAlignment="1" applyProtection="1">
      <alignment horizontal="right" wrapText="1"/>
      <protection locked="0"/>
    </xf>
    <xf numFmtId="38" fontId="0" fillId="5" borderId="63" xfId="0" applyNumberFormat="1" applyFont="1" applyFill="1" applyBorder="1" applyAlignment="1" applyProtection="1">
      <alignment horizontal="right" wrapText="1"/>
      <protection locked="0"/>
    </xf>
    <xf numFmtId="38" fontId="0" fillId="5" borderId="86" xfId="0" applyNumberFormat="1" applyFont="1" applyFill="1" applyBorder="1" applyAlignment="1" applyProtection="1">
      <alignment horizontal="right" wrapText="1"/>
      <protection locked="0"/>
    </xf>
    <xf numFmtId="0" fontId="28" fillId="0" borderId="76" xfId="0" applyFont="1" applyFill="1" applyBorder="1" applyAlignment="1" applyProtection="1">
      <alignment horizontal="left"/>
      <protection/>
    </xf>
    <xf numFmtId="176" fontId="12" fillId="37" borderId="77" xfId="0" applyNumberFormat="1" applyFont="1" applyFill="1" applyBorder="1" applyAlignment="1" applyProtection="1">
      <alignment wrapText="1"/>
      <protection/>
    </xf>
    <xf numFmtId="176" fontId="12" fillId="37" borderId="78" xfId="0" applyNumberFormat="1" applyFont="1" applyFill="1" applyBorder="1" applyAlignment="1" applyProtection="1">
      <alignment wrapText="1"/>
      <protection/>
    </xf>
    <xf numFmtId="176" fontId="12" fillId="37" borderId="79" xfId="0" applyNumberFormat="1" applyFont="1" applyFill="1" applyBorder="1" applyAlignment="1" applyProtection="1">
      <alignment wrapText="1"/>
      <protection/>
    </xf>
    <xf numFmtId="0" fontId="12" fillId="41" borderId="87" xfId="0" applyFont="1" applyFill="1" applyBorder="1" applyAlignment="1" applyProtection="1">
      <alignment horizontal="left"/>
      <protection locked="0"/>
    </xf>
    <xf numFmtId="176" fontId="12" fillId="42" borderId="88" xfId="0" applyNumberFormat="1" applyFont="1" applyFill="1" applyBorder="1" applyAlignment="1">
      <alignment wrapText="1"/>
    </xf>
    <xf numFmtId="176" fontId="12" fillId="42" borderId="89" xfId="0" applyNumberFormat="1" applyFont="1" applyFill="1" applyBorder="1" applyAlignment="1">
      <alignment wrapText="1"/>
    </xf>
    <xf numFmtId="176" fontId="12" fillId="42" borderId="90" xfId="0" applyNumberFormat="1" applyFont="1" applyFill="1" applyBorder="1" applyAlignment="1">
      <alignment wrapText="1"/>
    </xf>
    <xf numFmtId="0" fontId="0" fillId="5" borderId="17" xfId="0" applyFont="1" applyFill="1" applyBorder="1" applyAlignment="1" applyProtection="1">
      <alignment horizontal="left"/>
      <protection locked="0"/>
    </xf>
    <xf numFmtId="38" fontId="12" fillId="5" borderId="91" xfId="0" applyNumberFormat="1" applyFont="1" applyFill="1" applyBorder="1" applyAlignment="1" applyProtection="1">
      <alignment horizontal="right" wrapText="1"/>
      <protection locked="0"/>
    </xf>
    <xf numFmtId="38" fontId="0" fillId="5" borderId="40" xfId="0" applyNumberFormat="1" applyFont="1" applyFill="1" applyBorder="1" applyAlignment="1" applyProtection="1">
      <alignment horizontal="right" wrapText="1"/>
      <protection locked="0"/>
    </xf>
    <xf numFmtId="38" fontId="0" fillId="5" borderId="27" xfId="0" applyNumberFormat="1" applyFont="1" applyFill="1" applyBorder="1" applyAlignment="1" applyProtection="1">
      <alignment horizontal="right" wrapText="1"/>
      <protection locked="0"/>
    </xf>
    <xf numFmtId="38" fontId="0" fillId="5" borderId="92" xfId="0" applyNumberFormat="1" applyFont="1" applyFill="1" applyBorder="1" applyAlignment="1" applyProtection="1">
      <alignment horizontal="right" wrapText="1"/>
      <protection locked="0"/>
    </xf>
    <xf numFmtId="0" fontId="28" fillId="0" borderId="13" xfId="0" applyFont="1" applyFill="1" applyBorder="1" applyAlignment="1" applyProtection="1">
      <alignment horizontal="left"/>
      <protection/>
    </xf>
    <xf numFmtId="38" fontId="12" fillId="0" borderId="70" xfId="0" applyNumberFormat="1" applyFont="1" applyFill="1" applyBorder="1" applyAlignment="1" applyProtection="1">
      <alignment horizontal="right" wrapText="1"/>
      <protection/>
    </xf>
    <xf numFmtId="38" fontId="12" fillId="0" borderId="25" xfId="0" applyNumberFormat="1" applyFont="1" applyFill="1" applyBorder="1" applyAlignment="1" applyProtection="1">
      <alignment horizontal="right" wrapText="1"/>
      <protection/>
    </xf>
    <xf numFmtId="38" fontId="12" fillId="0" borderId="14" xfId="0" applyNumberFormat="1" applyFont="1" applyFill="1" applyBorder="1" applyAlignment="1" applyProtection="1">
      <alignment horizontal="right" wrapText="1"/>
      <protection/>
    </xf>
    <xf numFmtId="38" fontId="0" fillId="37" borderId="93" xfId="0" applyNumberFormat="1" applyFont="1" applyFill="1" applyBorder="1" applyAlignment="1">
      <alignment horizontal="center" vertical="center"/>
    </xf>
    <xf numFmtId="38" fontId="0" fillId="37" borderId="29" xfId="0" applyNumberFormat="1" applyFont="1" applyFill="1" applyBorder="1" applyAlignment="1" applyProtection="1">
      <alignment horizontal="center" vertical="center"/>
      <protection/>
    </xf>
    <xf numFmtId="38" fontId="0" fillId="0" borderId="93" xfId="0" applyNumberFormat="1" applyFont="1" applyFill="1" applyBorder="1" applyAlignment="1">
      <alignment horizontal="left"/>
    </xf>
    <xf numFmtId="0" fontId="12" fillId="37" borderId="17" xfId="0" applyFont="1" applyFill="1" applyBorder="1" applyAlignment="1">
      <alignment horizontal="left"/>
    </xf>
    <xf numFmtId="176" fontId="12" fillId="37" borderId="91" xfId="0" applyNumberFormat="1" applyFont="1" applyFill="1" applyBorder="1" applyAlignment="1">
      <alignment wrapText="1"/>
    </xf>
    <xf numFmtId="176" fontId="12" fillId="37" borderId="92" xfId="0" applyNumberFormat="1" applyFont="1" applyFill="1" applyBorder="1" applyAlignment="1">
      <alignment wrapText="1"/>
    </xf>
    <xf numFmtId="176" fontId="12" fillId="37" borderId="18" xfId="0" applyNumberFormat="1" applyFont="1" applyFill="1" applyBorder="1" applyAlignment="1">
      <alignment wrapText="1"/>
    </xf>
    <xf numFmtId="0" fontId="29" fillId="37" borderId="94" xfId="0" applyFont="1" applyFill="1" applyBorder="1" applyAlignment="1">
      <alignment horizontal="left"/>
    </xf>
    <xf numFmtId="9" fontId="0" fillId="37" borderId="0" xfId="66" applyFont="1" applyFill="1" applyBorder="1" applyAlignment="1" applyProtection="1">
      <alignment horizontal="center" vertical="top"/>
      <protection/>
    </xf>
    <xf numFmtId="207" fontId="0" fillId="37" borderId="0" xfId="46" applyNumberFormat="1" applyFill="1" applyAlignment="1" applyProtection="1">
      <alignment horizontal="center" vertical="top"/>
      <protection/>
    </xf>
    <xf numFmtId="38" fontId="0" fillId="37" borderId="0" xfId="0" applyNumberFormat="1" applyFont="1" applyFill="1" applyBorder="1" applyAlignment="1" applyProtection="1">
      <alignment horizontal="left" vertical="top"/>
      <protection/>
    </xf>
    <xf numFmtId="38" fontId="12" fillId="0" borderId="0" xfId="0" applyNumberFormat="1" applyFont="1" applyFill="1" applyAlignment="1" applyProtection="1">
      <alignment horizontal="left" vertical="top"/>
      <protection/>
    </xf>
    <xf numFmtId="38" fontId="12" fillId="37" borderId="0" xfId="0" applyNumberFormat="1" applyFont="1" applyFill="1" applyAlignment="1" applyProtection="1">
      <alignment horizontal="left" vertical="top"/>
      <protection/>
    </xf>
    <xf numFmtId="38" fontId="0" fillId="37" borderId="0" xfId="0" applyNumberFormat="1" applyFont="1" applyFill="1" applyAlignment="1" applyProtection="1">
      <alignment horizontal="left" vertical="top"/>
      <protection/>
    </xf>
    <xf numFmtId="180" fontId="0" fillId="37" borderId="0" xfId="0" applyNumberFormat="1" applyFont="1" applyFill="1" applyAlignment="1" applyProtection="1">
      <alignment horizontal="left" vertical="top"/>
      <protection/>
    </xf>
    <xf numFmtId="180" fontId="0" fillId="37" borderId="0" xfId="0" applyNumberFormat="1" applyFont="1" applyFill="1" applyBorder="1" applyAlignment="1" applyProtection="1">
      <alignment horizontal="left" vertical="top"/>
      <protection/>
    </xf>
    <xf numFmtId="0" fontId="12" fillId="37" borderId="0" xfId="0" applyFont="1" applyFill="1" applyAlignment="1" applyProtection="1">
      <alignment horizontal="left" vertical="top"/>
      <protection/>
    </xf>
    <xf numFmtId="9" fontId="0" fillId="5" borderId="32" xfId="66" applyFill="1" applyBorder="1" applyAlignment="1" applyProtection="1">
      <alignment/>
      <protection locked="0"/>
    </xf>
    <xf numFmtId="38" fontId="0" fillId="29" borderId="39" xfId="0" applyNumberFormat="1" applyFont="1" applyFill="1" applyBorder="1" applyAlignment="1" applyProtection="1">
      <alignment horizontal="right" vertical="top"/>
      <protection/>
    </xf>
    <xf numFmtId="0" fontId="0" fillId="0" borderId="35" xfId="0" applyFont="1" applyFill="1" applyBorder="1" applyAlignment="1" applyProtection="1">
      <alignment/>
      <protection/>
    </xf>
    <xf numFmtId="0" fontId="26" fillId="0" borderId="0" xfId="56" applyNumberFormat="1" applyFill="1" applyBorder="1" applyAlignment="1" applyProtection="1">
      <alignment horizontal="left" vertical="top" wrapText="1"/>
      <protection/>
    </xf>
    <xf numFmtId="38" fontId="12" fillId="37" borderId="95" xfId="0" applyNumberFormat="1" applyFont="1" applyFill="1" applyBorder="1" applyAlignment="1" applyProtection="1">
      <alignment horizontal="left" vertical="top" wrapText="1"/>
      <protection/>
    </xf>
    <xf numFmtId="0" fontId="22" fillId="0" borderId="49" xfId="0" applyFont="1" applyBorder="1" applyAlignment="1">
      <alignment horizontal="left" vertical="center" wrapText="1"/>
    </xf>
    <xf numFmtId="0" fontId="23" fillId="0" borderId="49" xfId="0" applyFont="1" applyBorder="1" applyAlignment="1">
      <alignment vertical="center" wrapText="1"/>
    </xf>
    <xf numFmtId="0" fontId="7" fillId="0" borderId="0" xfId="0" applyFont="1" applyAlignment="1">
      <alignment vertical="top" wrapText="1"/>
    </xf>
    <xf numFmtId="0" fontId="0" fillId="0" borderId="0" xfId="0" applyAlignment="1">
      <alignment wrapText="1"/>
    </xf>
  </cellXfs>
  <cellStyles count="57">
    <cellStyle name="Normal" xfId="0"/>
    <cellStyle name="20% - Accent1" xfId="15"/>
    <cellStyle name="20% - Accent2" xfId="16"/>
    <cellStyle name="20% - Accent3" xfId="17"/>
    <cellStyle name="20% - Accent3 2"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alculation 2" xfId="42"/>
    <cellStyle name="Check Cell" xfId="43"/>
    <cellStyle name="Comma" xfId="44"/>
    <cellStyle name="Comma [0]"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Input 2" xfId="58"/>
    <cellStyle name="Linked Cell" xfId="59"/>
    <cellStyle name="Neutral" xfId="60"/>
    <cellStyle name="Normal 2" xfId="61"/>
    <cellStyle name="Normal 2 2" xfId="62"/>
    <cellStyle name="Normal 3" xfId="63"/>
    <cellStyle name="Note" xfId="64"/>
    <cellStyle name="Output" xfId="65"/>
    <cellStyle name="Percent" xfId="66"/>
    <cellStyle name="Percent 2" xfId="67"/>
    <cellStyle name="Title" xfId="68"/>
    <cellStyle name="Total" xfId="69"/>
    <cellStyle name="Warning Text" xfId="70"/>
  </cellStyles>
  <dxfs count="3">
    <dxf>
      <font>
        <b val="0"/>
        <color indexed="10"/>
      </font>
    </dxf>
    <dxf>
      <font>
        <b/>
        <i val="0"/>
        <color indexed="10"/>
      </font>
    </dxf>
    <dxf>
      <font>
        <b val="0"/>
        <color indexed="20"/>
      </font>
      <fill>
        <patternFill patternType="solid">
          <fgColor indexed="29"/>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B8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2.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3.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s>
</file>

<file path=xl/drawings/_rels/drawing4.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5.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6.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s>
</file>

<file path=xl/drawings/_rels/drawing7.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 Id="rId9" Type="http://schemas.openxmlformats.org/officeDocument/2006/relationships/hyperlink" Target="#'Feedback Survey'!B4" /></Relationships>
</file>

<file path=xl/drawings/_rels/drawing8.xml.rels><?xml version="1.0" encoding="utf-8" standalone="yes"?><Relationships xmlns="http://schemas.openxmlformats.org/package/2006/relationships"><Relationship Id="rId1" Type="http://schemas.openxmlformats.org/officeDocument/2006/relationships/hyperlink" Target="#'STEP 2 - Cashflow - Yr1 '!A1" /><Relationship Id="rId2" Type="http://schemas.openxmlformats.org/officeDocument/2006/relationships/hyperlink" Target="#'STEP 3 - Cashflow - Yr2'!A1" /><Relationship Id="rId3" Type="http://schemas.openxmlformats.org/officeDocument/2006/relationships/hyperlink" Target="#'STEP 1 - Start Up Costs'!A1" /><Relationship Id="rId4" Type="http://schemas.openxmlformats.org/officeDocument/2006/relationships/hyperlink" Target="#Glossary!A1" /><Relationship Id="rId5" Type="http://schemas.openxmlformats.org/officeDocument/2006/relationships/hyperlink" Target="#'Income Statement'!A1" /><Relationship Id="rId6" Type="http://schemas.openxmlformats.org/officeDocument/2006/relationships/hyperlink" Target="#'Past Purchases'!B4" /><Relationship Id="rId7" Type="http://schemas.openxmlformats.org/officeDocument/2006/relationships/hyperlink" Target="#'Financing Guidelines'!A1" /><Relationship Id="rId8" Type="http://schemas.openxmlformats.org/officeDocument/2006/relationships/hyperlink" Target="#Instructions!A1"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1685925</xdr:colOff>
      <xdr:row>13</xdr:row>
      <xdr:rowOff>47625</xdr:rowOff>
    </xdr:to>
    <xdr:grpSp>
      <xdr:nvGrpSpPr>
        <xdr:cNvPr id="1" name="Group 1"/>
        <xdr:cNvGrpSpPr>
          <a:grpSpLocks/>
        </xdr:cNvGrpSpPr>
      </xdr:nvGrpSpPr>
      <xdr:grpSpPr>
        <a:xfrm>
          <a:off x="85725" y="95250"/>
          <a:ext cx="1600200" cy="4905375"/>
          <a:chOff x="147" y="156"/>
          <a:chExt cx="2666" cy="7713"/>
        </a:xfrm>
        <a:solidFill>
          <a:srgbClr val="FFFFFF"/>
        </a:solidFill>
      </xdr:grpSpPr>
      <xdr:sp>
        <xdr:nvSpPr>
          <xdr:cNvPr id="2" name="Rounded Rectangle 2">
            <a:hlinkClick r:id="rId1"/>
          </xdr:cNvPr>
          <xdr:cNvSpPr>
            <a:spLocks/>
          </xdr:cNvSpPr>
        </xdr:nvSpPr>
        <xdr:spPr>
          <a:xfrm>
            <a:off x="147" y="2715"/>
            <a:ext cx="2646" cy="74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3">
            <a:hlinkClick r:id="rId2"/>
          </xdr:cNvPr>
          <xdr:cNvSpPr>
            <a:spLocks/>
          </xdr:cNvSpPr>
        </xdr:nvSpPr>
        <xdr:spPr>
          <a:xfrm>
            <a:off x="147" y="3556"/>
            <a:ext cx="2636"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4">
            <a:hlinkClick r:id="rId3"/>
          </xdr:cNvPr>
          <xdr:cNvSpPr>
            <a:spLocks/>
          </xdr:cNvSpPr>
        </xdr:nvSpPr>
        <xdr:spPr>
          <a:xfrm>
            <a:off x="147" y="1851"/>
            <a:ext cx="2666" cy="76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5">
            <a:hlinkClick r:id="rId4"/>
          </xdr:cNvPr>
          <xdr:cNvSpPr>
            <a:spLocks/>
          </xdr:cNvSpPr>
        </xdr:nvSpPr>
        <xdr:spPr>
          <a:xfrm>
            <a:off x="147" y="5322"/>
            <a:ext cx="2605" cy="79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6">
            <a:hlinkClick r:id="rId5"/>
          </xdr:cNvPr>
          <xdr:cNvSpPr>
            <a:spLocks/>
          </xdr:cNvSpPr>
        </xdr:nvSpPr>
        <xdr:spPr>
          <a:xfrm>
            <a:off x="147" y="4439"/>
            <a:ext cx="2616"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7">
            <a:hlinkClick r:id="rId6"/>
          </xdr:cNvPr>
          <xdr:cNvSpPr>
            <a:spLocks/>
          </xdr:cNvSpPr>
        </xdr:nvSpPr>
        <xdr:spPr>
          <a:xfrm>
            <a:off x="147" y="999"/>
            <a:ext cx="2616" cy="762"/>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8">
            <a:hlinkClick r:id="rId7"/>
          </xdr:cNvPr>
          <xdr:cNvSpPr>
            <a:spLocks/>
          </xdr:cNvSpPr>
        </xdr:nvSpPr>
        <xdr:spPr>
          <a:xfrm>
            <a:off x="147" y="6205"/>
            <a:ext cx="2605" cy="79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9">
            <a:hlinkClick r:id="rId8"/>
          </xdr:cNvPr>
          <xdr:cNvSpPr>
            <a:spLocks/>
          </xdr:cNvSpPr>
        </xdr:nvSpPr>
        <xdr:spPr>
          <a:xfrm>
            <a:off x="147" y="156"/>
            <a:ext cx="2616" cy="73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10">
            <a:hlinkClick r:id="rId9"/>
          </xdr:cNvPr>
          <xdr:cNvSpPr>
            <a:spLocks/>
          </xdr:cNvSpPr>
        </xdr:nvSpPr>
        <xdr:spPr>
          <a:xfrm>
            <a:off x="147" y="7086"/>
            <a:ext cx="2605" cy="78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u="none" baseline="0">
                <a:latin typeface="Arial"/>
                <a:ea typeface="Arial"/>
                <a:cs typeface="Arial"/>
              </a:rPr>
              <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171450</xdr:colOff>
      <xdr:row>0</xdr:row>
      <xdr:rowOff>142875</xdr:rowOff>
    </xdr:from>
    <xdr:to>
      <xdr:col>7</xdr:col>
      <xdr:colOff>57150</xdr:colOff>
      <xdr:row>10</xdr:row>
      <xdr:rowOff>142875</xdr:rowOff>
    </xdr:to>
    <xdr:sp>
      <xdr:nvSpPr>
        <xdr:cNvPr id="1" name="Rectangle 3"/>
        <xdr:cNvSpPr>
          <a:spLocks/>
        </xdr:cNvSpPr>
      </xdr:nvSpPr>
      <xdr:spPr>
        <a:xfrm>
          <a:off x="7496175" y="142875"/>
          <a:ext cx="2324100" cy="2486025"/>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00"/>
              </a:solidFill>
            </a:rPr>
            <a:t>INSTRUCTIONS and TIPS
</a:t>
          </a:r>
          <a:r>
            <a:rPr lang="en-US" cap="none" sz="1600" b="0" i="0" u="none" baseline="0">
              <a:solidFill>
                <a:srgbClr val="003366"/>
              </a:solidFill>
            </a:rPr>
            <a:t>
</a:t>
          </a:r>
          <a:r>
            <a:rPr lang="en-US" cap="none" sz="1200" b="0" i="0" u="none" baseline="0">
              <a:solidFill>
                <a:srgbClr val="000000"/>
              </a:solidFill>
            </a:rPr>
            <a:t>1. LIST PURCHASES AND COSTS: Only include business items you have already bought for your business.  
</a:t>
          </a:r>
          <a:r>
            <a:rPr lang="en-US" cap="none" sz="1600" b="0" i="0" u="none" baseline="0">
              <a:solidFill>
                <a:srgbClr val="000000"/>
              </a:solidFill>
            </a:rPr>
            <a:t>
</a:t>
          </a:r>
          <a:r>
            <a:rPr lang="en-US" cap="none" sz="1200" b="1" i="0" u="none" baseline="0">
              <a:solidFill>
                <a:srgbClr val="000000"/>
              </a:solidFill>
            </a:rPr>
            <a:t>TIP:  </a:t>
          </a:r>
          <a:r>
            <a:rPr lang="en-US" cap="none" sz="1200" b="0" i="0" u="none" baseline="0">
              <a:solidFill>
                <a:srgbClr val="000000"/>
              </a:solidFill>
            </a:rPr>
            <a:t>Not all businesses will need to do this.
</a:t>
          </a:r>
          <a:r>
            <a:rPr lang="en-US" cap="none" sz="1200" b="0" i="0" u="none" baseline="0">
              <a:solidFill>
                <a:srgbClr val="000000"/>
              </a:solidFill>
            </a:rPr>
            <a:t>Items you </a:t>
          </a:r>
          <a:r>
            <a:rPr lang="en-US" cap="none" sz="1200" b="0" i="0" u="sng" baseline="0">
              <a:solidFill>
                <a:srgbClr val="000000"/>
              </a:solidFill>
            </a:rPr>
            <a:t>will</a:t>
          </a:r>
          <a:r>
            <a:rPr lang="en-US" cap="none" sz="1200" b="0" i="0" u="none" baseline="0">
              <a:solidFill>
                <a:srgbClr val="000000"/>
              </a:solidFill>
            </a:rPr>
            <a:t> be buying to start the business go on the Start-up Costs sheet.
</a:t>
          </a:r>
        </a:p>
      </xdr:txBody>
    </xdr:sp>
    <xdr:clientData/>
  </xdr:twoCellAnchor>
  <xdr:twoCellAnchor>
    <xdr:from>
      <xdr:col>0</xdr:col>
      <xdr:colOff>85725</xdr:colOff>
      <xdr:row>0</xdr:row>
      <xdr:rowOff>95250</xdr:rowOff>
    </xdr:from>
    <xdr:to>
      <xdr:col>0</xdr:col>
      <xdr:colOff>1685925</xdr:colOff>
      <xdr:row>18</xdr:row>
      <xdr:rowOff>219075</xdr:rowOff>
    </xdr:to>
    <xdr:grpSp>
      <xdr:nvGrpSpPr>
        <xdr:cNvPr id="2" name="Group 11"/>
        <xdr:cNvGrpSpPr>
          <a:grpSpLocks/>
        </xdr:cNvGrpSpPr>
      </xdr:nvGrpSpPr>
      <xdr:grpSpPr>
        <a:xfrm>
          <a:off x="85725" y="95250"/>
          <a:ext cx="1600200" cy="4743450"/>
          <a:chOff x="135" y="156"/>
          <a:chExt cx="2666" cy="7679"/>
        </a:xfrm>
        <a:solidFill>
          <a:srgbClr val="FFFFFF"/>
        </a:solidFill>
      </xdr:grpSpPr>
      <xdr:sp>
        <xdr:nvSpPr>
          <xdr:cNvPr id="3" name="Rounded Rectangle 12">
            <a:hlinkClick r:id="rId1"/>
          </xdr:cNvPr>
          <xdr:cNvSpPr>
            <a:spLocks/>
          </xdr:cNvSpPr>
        </xdr:nvSpPr>
        <xdr:spPr>
          <a:xfrm>
            <a:off x="135" y="2702"/>
            <a:ext cx="2646" cy="73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4" name="Rounded Rectangle 21">
            <a:hlinkClick r:id="rId2"/>
          </xdr:cNvPr>
          <xdr:cNvSpPr>
            <a:spLocks/>
          </xdr:cNvSpPr>
        </xdr:nvSpPr>
        <xdr:spPr>
          <a:xfrm>
            <a:off x="135" y="3539"/>
            <a:ext cx="2636"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5" name="Rounded Rectangle 22">
            <a:hlinkClick r:id="rId3"/>
          </xdr:cNvPr>
          <xdr:cNvSpPr>
            <a:spLocks/>
          </xdr:cNvSpPr>
        </xdr:nvSpPr>
        <xdr:spPr>
          <a:xfrm>
            <a:off x="135" y="1857"/>
            <a:ext cx="2666" cy="75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6" name="Rounded Rectangle 23">
            <a:hlinkClick r:id="rId4"/>
          </xdr:cNvPr>
          <xdr:cNvSpPr>
            <a:spLocks/>
          </xdr:cNvSpPr>
        </xdr:nvSpPr>
        <xdr:spPr>
          <a:xfrm>
            <a:off x="135" y="5309"/>
            <a:ext cx="2605" cy="76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7" name="Rounded Rectangle 24">
            <a:hlinkClick r:id="rId5"/>
          </xdr:cNvPr>
          <xdr:cNvSpPr>
            <a:spLocks/>
          </xdr:cNvSpPr>
        </xdr:nvSpPr>
        <xdr:spPr>
          <a:xfrm>
            <a:off x="135" y="4412"/>
            <a:ext cx="2616" cy="80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8" name="Rounded Rectangle 25">
            <a:hlinkClick r:id="rId6"/>
          </xdr:cNvPr>
          <xdr:cNvSpPr>
            <a:spLocks/>
          </xdr:cNvSpPr>
        </xdr:nvSpPr>
        <xdr:spPr>
          <a:xfrm>
            <a:off x="135" y="991"/>
            <a:ext cx="2616" cy="75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9" name="Rounded Rectangle 26">
            <a:hlinkClick r:id="rId7"/>
          </xdr:cNvPr>
          <xdr:cNvSpPr>
            <a:spLocks/>
          </xdr:cNvSpPr>
        </xdr:nvSpPr>
        <xdr:spPr>
          <a:xfrm>
            <a:off x="135" y="6184"/>
            <a:ext cx="2605" cy="77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10" name="Rounded Rectangle 27">
            <a:hlinkClick r:id="rId8"/>
          </xdr:cNvPr>
          <xdr:cNvSpPr>
            <a:spLocks/>
          </xdr:cNvSpPr>
        </xdr:nvSpPr>
        <xdr:spPr>
          <a:xfrm>
            <a:off x="135" y="156"/>
            <a:ext cx="2616"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1" name="Rounded Rectangle 28">
            <a:hlinkClick r:id="rId9"/>
          </xdr:cNvPr>
          <xdr:cNvSpPr>
            <a:spLocks/>
          </xdr:cNvSpPr>
        </xdr:nvSpPr>
        <xdr:spPr>
          <a:xfrm>
            <a:off x="135" y="7050"/>
            <a:ext cx="2605" cy="78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u="none" baseline="0">
                <a:latin typeface="Arial"/>
                <a:ea typeface="Arial"/>
                <a:cs typeface="Arial"/>
              </a:rPr>
              <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1733550</xdr:colOff>
      <xdr:row>11</xdr:row>
      <xdr:rowOff>123825</xdr:rowOff>
    </xdr:from>
    <xdr:to>
      <xdr:col>0</xdr:col>
      <xdr:colOff>2095500</xdr:colOff>
      <xdr:row>32</xdr:row>
      <xdr:rowOff>66675</xdr:rowOff>
    </xdr:to>
    <xdr:sp>
      <xdr:nvSpPr>
        <xdr:cNvPr id="1" name="Striped Right Arrow 15"/>
        <xdr:cNvSpPr>
          <a:spLocks/>
        </xdr:cNvSpPr>
      </xdr:nvSpPr>
      <xdr:spPr>
        <a:xfrm rot="5400000">
          <a:off x="1733550" y="3333750"/>
          <a:ext cx="361950" cy="3352800"/>
        </a:xfrm>
        <a:custGeom>
          <a:pathLst>
            <a:path h="331380" w="2727443">
              <a:moveTo>
                <a:pt x="0" y="146573"/>
              </a:moveTo>
              <a:lnTo>
                <a:pt x="10356" y="146573"/>
              </a:lnTo>
              <a:lnTo>
                <a:pt x="10356" y="184807"/>
              </a:lnTo>
              <a:lnTo>
                <a:pt x="0" y="184807"/>
              </a:lnTo>
              <a:lnTo>
                <a:pt x="0" y="146573"/>
              </a:lnTo>
              <a:close/>
              <a:moveTo>
                <a:pt x="0" y="146573"/>
              </a:moveTo>
              <a:lnTo>
                <a:pt x="20711" y="146573"/>
              </a:lnTo>
              <a:lnTo>
                <a:pt x="41423" y="146573"/>
              </a:lnTo>
              <a:lnTo>
                <a:pt x="41423" y="184807"/>
              </a:lnTo>
              <a:lnTo>
                <a:pt x="20711" y="184807"/>
              </a:lnTo>
              <a:close/>
              <a:moveTo>
                <a:pt x="20711" y="184807"/>
              </a:moveTo>
              <a:lnTo>
                <a:pt x="20711" y="146573"/>
              </a:lnTo>
              <a:lnTo>
                <a:pt x="51778" y="146573"/>
              </a:lnTo>
              <a:lnTo>
                <a:pt x="2561753" y="146573"/>
              </a:lnTo>
              <a:lnTo>
                <a:pt x="2561753" y="0"/>
              </a:lnTo>
              <a:lnTo>
                <a:pt x="2727443" y="165690"/>
              </a:lnTo>
              <a:lnTo>
                <a:pt x="2561753" y="331380"/>
              </a:lnTo>
              <a:lnTo>
                <a:pt x="2561753" y="184807"/>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3</xdr:col>
      <xdr:colOff>571500</xdr:colOff>
      <xdr:row>7</xdr:row>
      <xdr:rowOff>114300</xdr:rowOff>
    </xdr:from>
    <xdr:to>
      <xdr:col>7</xdr:col>
      <xdr:colOff>704850</xdr:colOff>
      <xdr:row>7</xdr:row>
      <xdr:rowOff>419100</xdr:rowOff>
    </xdr:to>
    <xdr:sp>
      <xdr:nvSpPr>
        <xdr:cNvPr id="2" name="Striped Right Arrow 13"/>
        <xdr:cNvSpPr>
          <a:spLocks/>
        </xdr:cNvSpPr>
      </xdr:nvSpPr>
      <xdr:spPr>
        <a:xfrm>
          <a:off x="6943725" y="2028825"/>
          <a:ext cx="3743325" cy="304800"/>
        </a:xfrm>
        <a:custGeom>
          <a:pathLst>
            <a:path h="401781" w="3269217">
              <a:moveTo>
                <a:pt x="0" y="177712"/>
              </a:moveTo>
              <a:lnTo>
                <a:pt x="12556" y="177712"/>
              </a:lnTo>
              <a:lnTo>
                <a:pt x="12556" y="224069"/>
              </a:lnTo>
              <a:lnTo>
                <a:pt x="0" y="224069"/>
              </a:lnTo>
              <a:lnTo>
                <a:pt x="0" y="177712"/>
              </a:lnTo>
              <a:close/>
              <a:moveTo>
                <a:pt x="0" y="177712"/>
              </a:moveTo>
              <a:lnTo>
                <a:pt x="25111" y="177712"/>
              </a:lnTo>
              <a:lnTo>
                <a:pt x="50223" y="177712"/>
              </a:lnTo>
              <a:lnTo>
                <a:pt x="50223" y="224069"/>
              </a:lnTo>
              <a:lnTo>
                <a:pt x="25111" y="224069"/>
              </a:lnTo>
              <a:close/>
              <a:moveTo>
                <a:pt x="25111" y="224069"/>
              </a:moveTo>
              <a:lnTo>
                <a:pt x="25111" y="177712"/>
              </a:lnTo>
              <a:lnTo>
                <a:pt x="62778" y="177712"/>
              </a:lnTo>
              <a:lnTo>
                <a:pt x="3068327" y="177712"/>
              </a:lnTo>
              <a:lnTo>
                <a:pt x="3068327" y="0"/>
              </a:lnTo>
              <a:lnTo>
                <a:pt x="3269217" y="200891"/>
              </a:lnTo>
              <a:lnTo>
                <a:pt x="3068327" y="401781"/>
              </a:lnTo>
              <a:lnTo>
                <a:pt x="3068327" y="224069"/>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838200</xdr:colOff>
      <xdr:row>3</xdr:row>
      <xdr:rowOff>95250</xdr:rowOff>
    </xdr:from>
    <xdr:to>
      <xdr:col>7</xdr:col>
      <xdr:colOff>771525</xdr:colOff>
      <xdr:row>4</xdr:row>
      <xdr:rowOff>28575</xdr:rowOff>
    </xdr:to>
    <xdr:sp>
      <xdr:nvSpPr>
        <xdr:cNvPr id="3" name="Striped Right Arrow 16"/>
        <xdr:cNvSpPr>
          <a:spLocks/>
        </xdr:cNvSpPr>
      </xdr:nvSpPr>
      <xdr:spPr>
        <a:xfrm>
          <a:off x="5943600" y="771525"/>
          <a:ext cx="4810125" cy="323850"/>
        </a:xfrm>
        <a:custGeom>
          <a:pathLst>
            <a:path h="341416" w="5244934">
              <a:moveTo>
                <a:pt x="0" y="151012"/>
              </a:moveTo>
              <a:lnTo>
                <a:pt x="10669" y="151012"/>
              </a:lnTo>
              <a:lnTo>
                <a:pt x="10669" y="190404"/>
              </a:lnTo>
              <a:lnTo>
                <a:pt x="0" y="190404"/>
              </a:lnTo>
              <a:lnTo>
                <a:pt x="0" y="151012"/>
              </a:lnTo>
              <a:close/>
              <a:moveTo>
                <a:pt x="0" y="151012"/>
              </a:moveTo>
              <a:lnTo>
                <a:pt x="21339" y="151012"/>
              </a:lnTo>
              <a:lnTo>
                <a:pt x="42677" y="151012"/>
              </a:lnTo>
              <a:lnTo>
                <a:pt x="42677" y="190404"/>
              </a:lnTo>
              <a:lnTo>
                <a:pt x="21339" y="190404"/>
              </a:lnTo>
              <a:close/>
              <a:moveTo>
                <a:pt x="21339" y="190404"/>
              </a:moveTo>
              <a:lnTo>
                <a:pt x="21339" y="151012"/>
              </a:lnTo>
              <a:lnTo>
                <a:pt x="53346" y="151012"/>
              </a:lnTo>
              <a:lnTo>
                <a:pt x="5074226" y="151012"/>
              </a:lnTo>
              <a:lnTo>
                <a:pt x="5074226" y="0"/>
              </a:lnTo>
              <a:lnTo>
                <a:pt x="5244934" y="170708"/>
              </a:lnTo>
              <a:lnTo>
                <a:pt x="5074226" y="341416"/>
              </a:lnTo>
              <a:lnTo>
                <a:pt x="5074226" y="190404"/>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2</xdr:col>
      <xdr:colOff>800100</xdr:colOff>
      <xdr:row>3</xdr:row>
      <xdr:rowOff>133350</xdr:rowOff>
    </xdr:from>
    <xdr:to>
      <xdr:col>2</xdr:col>
      <xdr:colOff>1162050</xdr:colOff>
      <xdr:row>4</xdr:row>
      <xdr:rowOff>95250</xdr:rowOff>
    </xdr:to>
    <xdr:sp>
      <xdr:nvSpPr>
        <xdr:cNvPr id="4" name="Rounded Rectangle 9"/>
        <xdr:cNvSpPr>
          <a:spLocks/>
        </xdr:cNvSpPr>
      </xdr:nvSpPr>
      <xdr:spPr>
        <a:xfrm>
          <a:off x="5905500" y="809625"/>
          <a:ext cx="361950" cy="35242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2</a:t>
          </a:r>
        </a:p>
      </xdr:txBody>
    </xdr:sp>
    <xdr:clientData fPrintsWithSheet="0"/>
  </xdr:twoCellAnchor>
  <xdr:twoCellAnchor>
    <xdr:from>
      <xdr:col>0</xdr:col>
      <xdr:colOff>1752600</xdr:colOff>
      <xdr:row>10</xdr:row>
      <xdr:rowOff>38100</xdr:rowOff>
    </xdr:from>
    <xdr:to>
      <xdr:col>0</xdr:col>
      <xdr:colOff>2076450</xdr:colOff>
      <xdr:row>12</xdr:row>
      <xdr:rowOff>38100</xdr:rowOff>
    </xdr:to>
    <xdr:sp>
      <xdr:nvSpPr>
        <xdr:cNvPr id="5" name="Rounded Rectangle 10"/>
        <xdr:cNvSpPr>
          <a:spLocks/>
        </xdr:cNvSpPr>
      </xdr:nvSpPr>
      <xdr:spPr>
        <a:xfrm>
          <a:off x="1752600" y="3086100"/>
          <a:ext cx="323850" cy="3238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clientData fPrintsWithSheet="0"/>
  </xdr:twoCellAnchor>
  <xdr:twoCellAnchor>
    <xdr:from>
      <xdr:col>3</xdr:col>
      <xdr:colOff>247650</xdr:colOff>
      <xdr:row>7</xdr:row>
      <xdr:rowOff>76200</xdr:rowOff>
    </xdr:from>
    <xdr:to>
      <xdr:col>3</xdr:col>
      <xdr:colOff>619125</xdr:colOff>
      <xdr:row>7</xdr:row>
      <xdr:rowOff>438150</xdr:rowOff>
    </xdr:to>
    <xdr:sp>
      <xdr:nvSpPr>
        <xdr:cNvPr id="6" name="Rounded Rectangle 11"/>
        <xdr:cNvSpPr>
          <a:spLocks/>
        </xdr:cNvSpPr>
      </xdr:nvSpPr>
      <xdr:spPr>
        <a:xfrm>
          <a:off x="6619875" y="1990725"/>
          <a:ext cx="37147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clientData fPrintsWithSheet="0"/>
  </xdr:twoCellAnchor>
  <xdr:twoCellAnchor>
    <xdr:from>
      <xdr:col>2</xdr:col>
      <xdr:colOff>476250</xdr:colOff>
      <xdr:row>7</xdr:row>
      <xdr:rowOff>76200</xdr:rowOff>
    </xdr:from>
    <xdr:to>
      <xdr:col>2</xdr:col>
      <xdr:colOff>857250</xdr:colOff>
      <xdr:row>7</xdr:row>
      <xdr:rowOff>438150</xdr:rowOff>
    </xdr:to>
    <xdr:sp>
      <xdr:nvSpPr>
        <xdr:cNvPr id="7" name="Rounded Rectangle 12"/>
        <xdr:cNvSpPr>
          <a:spLocks/>
        </xdr:cNvSpPr>
      </xdr:nvSpPr>
      <xdr:spPr>
        <a:xfrm>
          <a:off x="5581650" y="1990725"/>
          <a:ext cx="381000"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clientData fPrintsWithSheet="0"/>
  </xdr:twoCellAnchor>
  <xdr:twoCellAnchor>
    <xdr:from>
      <xdr:col>10</xdr:col>
      <xdr:colOff>323850</xdr:colOff>
      <xdr:row>7</xdr:row>
      <xdr:rowOff>514350</xdr:rowOff>
    </xdr:from>
    <xdr:to>
      <xdr:col>24</xdr:col>
      <xdr:colOff>200025</xdr:colOff>
      <xdr:row>40</xdr:row>
      <xdr:rowOff>76200</xdr:rowOff>
    </xdr:to>
    <xdr:sp>
      <xdr:nvSpPr>
        <xdr:cNvPr id="8" name="Rectangle 2"/>
        <xdr:cNvSpPr>
          <a:spLocks/>
        </xdr:cNvSpPr>
      </xdr:nvSpPr>
      <xdr:spPr>
        <a:xfrm>
          <a:off x="12001500" y="2428875"/>
          <a:ext cx="8410575" cy="6086475"/>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lIns="20160" tIns="20160" rIns="20160" bIns="20160"/>
        <a:p>
          <a:pPr algn="l">
            <a:defRPr/>
          </a:pPr>
          <a:r>
            <a:rPr lang="en-US" cap="none" sz="1600" b="1" i="0" u="none" baseline="0">
              <a:solidFill>
                <a:srgbClr val="000000"/>
              </a:solidFill>
            </a:rPr>
            <a:t>  </a:t>
          </a:r>
          <a:r>
            <a:rPr lang="en-US" cap="none" sz="1600" b="1" i="0" u="sng" baseline="0">
              <a:solidFill>
                <a:srgbClr val="000000"/>
              </a:solidFill>
            </a:rPr>
            <a:t>INSTRUCTIONS and TIPS
</a:t>
          </a:r>
          <a:r>
            <a:rPr lang="en-US" cap="none" sz="1600" b="1" i="0" u="sng" baseline="0">
              <a:solidFill>
                <a:srgbClr val="000000"/>
              </a:solidFill>
            </a:rPr>
            <a:t>
</a:t>
          </a:r>
          <a:r>
            <a:rPr lang="en-US" cap="none" sz="1400" b="0" i="0" u="none" baseline="0">
              <a:solidFill>
                <a:srgbClr val="000000"/>
              </a:solidFill>
            </a:rPr>
            <a:t>1 START DATE: Input the month and year you expect to receive your Futurpreneur funding   i.e. </a:t>
          </a:r>
          <a:r>
            <a:rPr lang="en-US" cap="none" sz="1400" b="1" i="0" u="none" baseline="0">
              <a:solidFill>
                <a:srgbClr val="000000"/>
              </a:solidFill>
            </a:rPr>
            <a:t>06/14 or June 2014 
</a:t>
          </a:r>
          <a:r>
            <a:rPr lang="en-US" cap="none" sz="1400" b="1" i="0" u="none" baseline="0">
              <a:solidFill>
                <a:srgbClr val="000000"/>
              </a:solidFill>
            </a:rPr>
            <a:t>
</a:t>
          </a:r>
          <a:r>
            <a:rPr lang="en-US" cap="none" sz="1400" b="0" i="0" u="none" baseline="0">
              <a:solidFill>
                <a:srgbClr val="000000"/>
              </a:solidFill>
            </a:rPr>
            <a:t>2 LOAN AMOUNTS: Input the cash and loan funding you expect is needed to start the business.  
</a:t>
          </a:r>
          <a:r>
            <a:rPr lang="en-US" cap="none" sz="1400" b="1" i="0" u="none" baseline="0">
              <a:solidFill>
                <a:srgbClr val="000000"/>
              </a:solidFill>
            </a:rPr>
            <a:t>Tip: </a:t>
          </a:r>
          <a:r>
            <a:rPr lang="en-US" cap="none" sz="1400" b="0" i="0" u="none" baseline="0">
              <a:solidFill>
                <a:srgbClr val="000000"/>
              </a:solidFill>
            </a:rPr>
            <a:t>Any start-up funding estimates or expense amounts can be changed later to avoid any deficits on the cash-flows.
</a:t>
          </a:r>
          <a:r>
            <a:rPr lang="en-US" cap="none" sz="1400" b="0" i="0" u="none" baseline="0">
              <a:solidFill>
                <a:srgbClr val="000000"/>
              </a:solidFill>
            </a:rPr>
            <a:t>
</a:t>
          </a:r>
          <a:r>
            <a:rPr lang="en-US" cap="none" sz="1400" b="0" i="0" u="none" baseline="0">
              <a:solidFill>
                <a:srgbClr val="000000"/>
              </a:solidFill>
            </a:rPr>
            <a:t>3 START-UP ITEM:  You can change the item names to suit your business needs.   </a:t>
          </a:r>
          <a:r>
            <a:rPr lang="en-US" cap="none" sz="1400" b="1" i="0" u="none" baseline="0">
              <a:solidFill>
                <a:srgbClr val="000000"/>
              </a:solidFill>
            </a:rPr>
            <a:t>Don’t delete any rows or columns.
</a:t>
          </a:r>
          <a:r>
            <a:rPr lang="en-US" cap="none" sz="1400" b="1" i="0" u="none" baseline="0">
              <a:solidFill>
                <a:srgbClr val="000000"/>
              </a:solidFill>
            </a:rPr>
            <a:t>
</a:t>
          </a:r>
          <a:r>
            <a:rPr lang="en-US" cap="none" sz="1400" b="0" i="0" u="none" baseline="0">
              <a:solidFill>
                <a:srgbClr val="000000"/>
              </a:solidFill>
            </a:rPr>
            <a:t>4 START-UP ITEM COSTS: Input the approximate cost of each item you will be buying at start-up.  Hello
</a:t>
          </a:r>
          <a:r>
            <a:rPr lang="en-US" cap="none" sz="1400" b="0" i="0" u="none" baseline="0">
              <a:solidFill>
                <a:srgbClr val="000000"/>
              </a:solidFill>
            </a:rPr>
            <a:t>
</a:t>
          </a:r>
          <a:r>
            <a:rPr lang="en-US" cap="none" sz="1400" b="0" i="0" u="none" baseline="0">
              <a:solidFill>
                <a:srgbClr val="000000"/>
              </a:solidFill>
            </a:rPr>
            <a:t>5 START-UP ITEM PURCHASING: Input which funding source(s) will be used to pay for the start-up items you have listed. 
</a:t>
          </a:r>
          <a:r>
            <a:rPr lang="en-US" cap="none" sz="1400" b="1" i="0" u="none" baseline="0">
              <a:solidFill>
                <a:srgbClr val="000000"/>
              </a:solidFill>
            </a:rPr>
            <a:t>Tip: </a:t>
          </a:r>
          <a:r>
            <a:rPr lang="en-US" cap="none" sz="1400" b="0" i="0" u="none" baseline="0">
              <a:solidFill>
                <a:srgbClr val="000000"/>
              </a:solidFill>
            </a:rPr>
            <a:t>The Balance Check column is there help you confirm that all listed start-up items will be paid from available cash and loans.  When you are done assigning funding to your costs the Balance Check for each item will be 0.  
</a:t>
          </a:r>
          <a:r>
            <a:rPr lang="en-US" cap="none" sz="1400" b="0" i="0" u="none" baseline="0">
              <a:solidFill>
                <a:srgbClr val="000000"/>
              </a:solidFill>
            </a:rPr>
            <a:t>
</a:t>
          </a:r>
          <a:r>
            <a:rPr lang="en-US" cap="none" sz="1600" b="1" i="0" u="none" baseline="0">
              <a:solidFill>
                <a:srgbClr val="000000"/>
              </a:solidFill>
            </a:rPr>
            <a:t>  </a:t>
          </a:r>
          <a:r>
            <a:rPr lang="en-US" cap="none" sz="1600" b="1" i="0" u="sng" baseline="0">
              <a:solidFill>
                <a:srgbClr val="000000"/>
              </a:solidFill>
            </a:rPr>
            <a:t>NOTES</a:t>
          </a:r>
          <a:r>
            <a:rPr lang="en-US" cap="none" sz="1600" b="1" i="0" u="none" baseline="0">
              <a:solidFill>
                <a:srgbClr val="000000"/>
              </a:solidFill>
            </a:rPr>
            <a:t>: 
</a:t>
          </a:r>
          <a:r>
            <a:rPr lang="en-US" cap="none" sz="1400" b="0" i="0" u="none" baseline="0">
              <a:solidFill>
                <a:srgbClr val="000000"/>
              </a:solidFill>
            </a:rPr>
            <a:t>Working capital and totals are calculated for you.
</a:t>
          </a:r>
          <a:r>
            <a:rPr lang="en-US" cap="none" sz="1400" b="0" i="0" u="none" baseline="0">
              <a:solidFill>
                <a:srgbClr val="000000"/>
              </a:solidFill>
            </a:rPr>
            <a:t>Start-up costs are carried over the  year one cash-flow automatically.
</a:t>
          </a:r>
          <a:r>
            <a:rPr lang="en-US" cap="none" sz="1400" b="0" i="0" u="none" baseline="0">
              <a:solidFill>
                <a:srgbClr val="000000"/>
              </a:solidFill>
            </a:rPr>
            <a:t>You will need to provide proof of any Owner Contributed  or other loans money (letters, bank statements etc.).
</a:t>
          </a:r>
          <a:r>
            <a:rPr lang="en-US" cap="none" sz="1100" b="0" i="0" u="none" baseline="0">
              <a:solidFill>
                <a:srgbClr val="000000"/>
              </a:solidFill>
            </a:rPr>
            <a:t> </a:t>
          </a:r>
        </a:p>
      </xdr:txBody>
    </xdr:sp>
    <xdr:clientData fPrintsWithSheet="0"/>
  </xdr:twoCellAnchor>
  <xdr:twoCellAnchor>
    <xdr:from>
      <xdr:col>1</xdr:col>
      <xdr:colOff>2390775</xdr:colOff>
      <xdr:row>1</xdr:row>
      <xdr:rowOff>19050</xdr:rowOff>
    </xdr:from>
    <xdr:to>
      <xdr:col>1</xdr:col>
      <xdr:colOff>2762250</xdr:colOff>
      <xdr:row>3</xdr:row>
      <xdr:rowOff>0</xdr:rowOff>
    </xdr:to>
    <xdr:sp>
      <xdr:nvSpPr>
        <xdr:cNvPr id="9" name="Rounded Rectangle 21"/>
        <xdr:cNvSpPr>
          <a:spLocks/>
        </xdr:cNvSpPr>
      </xdr:nvSpPr>
      <xdr:spPr>
        <a:xfrm>
          <a:off x="4533900" y="314325"/>
          <a:ext cx="371475" cy="3619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clientData fPrintsWithSheet="0"/>
  </xdr:twoCellAnchor>
  <xdr:twoCellAnchor>
    <xdr:from>
      <xdr:col>0</xdr:col>
      <xdr:colOff>76200</xdr:colOff>
      <xdr:row>0</xdr:row>
      <xdr:rowOff>76200</xdr:rowOff>
    </xdr:from>
    <xdr:to>
      <xdr:col>0</xdr:col>
      <xdr:colOff>1676400</xdr:colOff>
      <xdr:row>18</xdr:row>
      <xdr:rowOff>28575</xdr:rowOff>
    </xdr:to>
    <xdr:grpSp>
      <xdr:nvGrpSpPr>
        <xdr:cNvPr id="10" name="Group 22"/>
        <xdr:cNvGrpSpPr>
          <a:grpSpLocks/>
        </xdr:cNvGrpSpPr>
      </xdr:nvGrpSpPr>
      <xdr:grpSpPr>
        <a:xfrm>
          <a:off x="76200" y="76200"/>
          <a:ext cx="1600200" cy="4295775"/>
          <a:chOff x="122" y="120"/>
          <a:chExt cx="2669" cy="6849"/>
        </a:xfrm>
        <a:solidFill>
          <a:srgbClr val="FFFFFF"/>
        </a:solidFill>
      </xdr:grpSpPr>
      <xdr:sp>
        <xdr:nvSpPr>
          <xdr:cNvPr id="11" name="Rounded Rectangle 23">
            <a:hlinkClick r:id="rId1"/>
          </xdr:cNvPr>
          <xdr:cNvSpPr>
            <a:spLocks/>
          </xdr:cNvSpPr>
        </xdr:nvSpPr>
        <xdr:spPr>
          <a:xfrm>
            <a:off x="122" y="2673"/>
            <a:ext cx="2649" cy="76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2" name="Rounded Rectangle 24">
            <a:hlinkClick r:id="rId2"/>
          </xdr:cNvPr>
          <xdr:cNvSpPr>
            <a:spLocks/>
          </xdr:cNvSpPr>
        </xdr:nvSpPr>
        <xdr:spPr>
          <a:xfrm>
            <a:off x="122" y="3534"/>
            <a:ext cx="2639" cy="78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3" name="Rounded Rectangle 25">
            <a:hlinkClick r:id="rId3"/>
          </xdr:cNvPr>
          <xdr:cNvSpPr>
            <a:spLocks/>
          </xdr:cNvSpPr>
        </xdr:nvSpPr>
        <xdr:spPr>
          <a:xfrm>
            <a:off x="122" y="1822"/>
            <a:ext cx="2669" cy="76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4" name="Rounded Rectangle 26">
            <a:hlinkClick r:id="rId4"/>
          </xdr:cNvPr>
          <xdr:cNvSpPr>
            <a:spLocks/>
          </xdr:cNvSpPr>
        </xdr:nvSpPr>
        <xdr:spPr>
          <a:xfrm>
            <a:off x="122" y="5298"/>
            <a:ext cx="2609" cy="79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5" name="Rounded Rectangle 27">
            <a:hlinkClick r:id="rId5"/>
          </xdr:cNvPr>
          <xdr:cNvSpPr>
            <a:spLocks/>
          </xdr:cNvSpPr>
        </xdr:nvSpPr>
        <xdr:spPr>
          <a:xfrm>
            <a:off x="122" y="4406"/>
            <a:ext cx="2619" cy="80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6" name="Rounded Rectangle 34">
            <a:hlinkClick r:id="rId6"/>
          </xdr:cNvPr>
          <xdr:cNvSpPr>
            <a:spLocks/>
          </xdr:cNvSpPr>
        </xdr:nvSpPr>
        <xdr:spPr>
          <a:xfrm>
            <a:off x="122" y="971"/>
            <a:ext cx="2619" cy="760"/>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17" name="Rounded Rectangle 35">
            <a:hlinkClick r:id="rId7"/>
          </xdr:cNvPr>
          <xdr:cNvSpPr>
            <a:spLocks/>
          </xdr:cNvSpPr>
        </xdr:nvSpPr>
        <xdr:spPr>
          <a:xfrm>
            <a:off x="122" y="6178"/>
            <a:ext cx="2609" cy="79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18" name="Rounded Rectangle 36">
            <a:hlinkClick r:id="rId8"/>
          </xdr:cNvPr>
          <xdr:cNvSpPr>
            <a:spLocks/>
          </xdr:cNvSpPr>
        </xdr:nvSpPr>
        <xdr:spPr>
          <a:xfrm>
            <a:off x="122" y="120"/>
            <a:ext cx="2619" cy="741"/>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3</xdr:row>
      <xdr:rowOff>19050</xdr:rowOff>
    </xdr:from>
    <xdr:to>
      <xdr:col>1</xdr:col>
      <xdr:colOff>1057275</xdr:colOff>
      <xdr:row>59</xdr:row>
      <xdr:rowOff>104775</xdr:rowOff>
    </xdr:to>
    <xdr:grpSp>
      <xdr:nvGrpSpPr>
        <xdr:cNvPr id="1" name="Group 1"/>
        <xdr:cNvGrpSpPr>
          <a:grpSpLocks/>
        </xdr:cNvGrpSpPr>
      </xdr:nvGrpSpPr>
      <xdr:grpSpPr>
        <a:xfrm>
          <a:off x="1828800" y="838200"/>
          <a:ext cx="1514475" cy="9639300"/>
          <a:chOff x="3048" y="1344"/>
          <a:chExt cx="2551" cy="14384"/>
        </a:xfrm>
        <a:solidFill>
          <a:srgbClr val="FFFFFF"/>
        </a:solidFill>
      </xdr:grpSpPr>
      <xdr:sp>
        <xdr:nvSpPr>
          <xdr:cNvPr id="2" name="Striped Right Arrow 10"/>
          <xdr:cNvSpPr>
            <a:spLocks/>
          </xdr:cNvSpPr>
        </xdr:nvSpPr>
        <xdr:spPr>
          <a:xfrm rot="5400000">
            <a:off x="1112" y="10967"/>
            <a:ext cx="4489" cy="460"/>
          </a:xfrm>
          <a:custGeom>
            <a:pathLst>
              <a:path h="248158" w="2657031">
                <a:moveTo>
                  <a:pt x="0" y="109763"/>
                </a:moveTo>
                <a:lnTo>
                  <a:pt x="7755" y="109763"/>
                </a:lnTo>
                <a:lnTo>
                  <a:pt x="7755" y="138395"/>
                </a:lnTo>
                <a:lnTo>
                  <a:pt x="0" y="138395"/>
                </a:lnTo>
                <a:lnTo>
                  <a:pt x="0" y="109763"/>
                </a:lnTo>
                <a:close/>
                <a:moveTo>
                  <a:pt x="0" y="109763"/>
                </a:moveTo>
                <a:lnTo>
                  <a:pt x="15510" y="109763"/>
                </a:lnTo>
                <a:lnTo>
                  <a:pt x="31020" y="109763"/>
                </a:lnTo>
                <a:lnTo>
                  <a:pt x="31020" y="138395"/>
                </a:lnTo>
                <a:lnTo>
                  <a:pt x="15510" y="138395"/>
                </a:lnTo>
                <a:close/>
                <a:moveTo>
                  <a:pt x="15510" y="138395"/>
                </a:moveTo>
                <a:lnTo>
                  <a:pt x="15510" y="109763"/>
                </a:lnTo>
                <a:lnTo>
                  <a:pt x="38775" y="109763"/>
                </a:lnTo>
                <a:lnTo>
                  <a:pt x="2532952" y="109763"/>
                </a:lnTo>
                <a:lnTo>
                  <a:pt x="2532952" y="0"/>
                </a:lnTo>
                <a:lnTo>
                  <a:pt x="2657031" y="124079"/>
                </a:lnTo>
                <a:lnTo>
                  <a:pt x="2532952" y="248158"/>
                </a:lnTo>
                <a:lnTo>
                  <a:pt x="2532952" y="138395"/>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Rounded Rectangle 3"/>
          <xdr:cNvSpPr>
            <a:spLocks/>
          </xdr:cNvSpPr>
        </xdr:nvSpPr>
        <xdr:spPr>
          <a:xfrm>
            <a:off x="3099" y="1344"/>
            <a:ext cx="541" cy="568"/>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1</a:t>
            </a:r>
          </a:p>
        </xdr:txBody>
      </xdr:sp>
      <xdr:sp>
        <xdr:nvSpPr>
          <xdr:cNvPr id="4" name="Rounded Rectangle 4"/>
          <xdr:cNvSpPr>
            <a:spLocks/>
          </xdr:cNvSpPr>
        </xdr:nvSpPr>
        <xdr:spPr>
          <a:xfrm>
            <a:off x="3109" y="2678"/>
            <a:ext cx="531" cy="550"/>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3</a:t>
            </a:r>
          </a:p>
        </xdr:txBody>
      </xdr:sp>
      <xdr:sp>
        <xdr:nvSpPr>
          <xdr:cNvPr id="5" name="Rounded Rectangle 6"/>
          <xdr:cNvSpPr>
            <a:spLocks/>
          </xdr:cNvSpPr>
        </xdr:nvSpPr>
        <xdr:spPr>
          <a:xfrm>
            <a:off x="3079" y="8457"/>
            <a:ext cx="541" cy="597"/>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5</a:t>
            </a:r>
          </a:p>
        </xdr:txBody>
      </xdr:sp>
      <xdr:sp>
        <xdr:nvSpPr>
          <xdr:cNvPr id="6" name="Rounded Rectangle 5"/>
          <xdr:cNvSpPr>
            <a:spLocks/>
          </xdr:cNvSpPr>
        </xdr:nvSpPr>
        <xdr:spPr>
          <a:xfrm>
            <a:off x="3109" y="6634"/>
            <a:ext cx="531" cy="579"/>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4</a:t>
            </a:r>
          </a:p>
        </xdr:txBody>
      </xdr:sp>
      <xdr:sp>
        <xdr:nvSpPr>
          <xdr:cNvPr id="7" name="Striped Right Arrow 14"/>
          <xdr:cNvSpPr>
            <a:spLocks/>
          </xdr:cNvSpPr>
        </xdr:nvSpPr>
        <xdr:spPr>
          <a:xfrm rot="5400000">
            <a:off x="2780" y="14940"/>
            <a:ext cx="1123" cy="450"/>
          </a:xfrm>
          <a:custGeom>
            <a:pathLst>
              <a:path h="291951" w="1003935">
                <a:moveTo>
                  <a:pt x="0" y="129133"/>
                </a:moveTo>
                <a:lnTo>
                  <a:pt x="9123" y="129133"/>
                </a:lnTo>
                <a:lnTo>
                  <a:pt x="9123" y="162818"/>
                </a:lnTo>
                <a:lnTo>
                  <a:pt x="0" y="162818"/>
                </a:lnTo>
                <a:lnTo>
                  <a:pt x="0" y="129133"/>
                </a:lnTo>
                <a:close/>
                <a:moveTo>
                  <a:pt x="0" y="129133"/>
                </a:moveTo>
                <a:lnTo>
                  <a:pt x="18247" y="129133"/>
                </a:lnTo>
                <a:lnTo>
                  <a:pt x="36494" y="129133"/>
                </a:lnTo>
                <a:lnTo>
                  <a:pt x="36494" y="162818"/>
                </a:lnTo>
                <a:lnTo>
                  <a:pt x="18247" y="162818"/>
                </a:lnTo>
                <a:close/>
                <a:moveTo>
                  <a:pt x="18247" y="162818"/>
                </a:moveTo>
                <a:lnTo>
                  <a:pt x="18247" y="129133"/>
                </a:lnTo>
                <a:lnTo>
                  <a:pt x="45617" y="129133"/>
                </a:lnTo>
                <a:lnTo>
                  <a:pt x="857960" y="129133"/>
                </a:lnTo>
                <a:lnTo>
                  <a:pt x="857960" y="0"/>
                </a:lnTo>
                <a:lnTo>
                  <a:pt x="1003935" y="145976"/>
                </a:lnTo>
                <a:lnTo>
                  <a:pt x="857960" y="291951"/>
                </a:lnTo>
                <a:lnTo>
                  <a:pt x="857960" y="162818"/>
                </a:lnTo>
                <a:close/>
              </a:path>
            </a:pathLst>
          </a:custGeom>
          <a:solidFill>
            <a:srgbClr val="92D050"/>
          </a:solidFill>
          <a:ln w="2556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Rounded Rectangle 7"/>
          <xdr:cNvSpPr>
            <a:spLocks/>
          </xdr:cNvSpPr>
        </xdr:nvSpPr>
        <xdr:spPr>
          <a:xfrm>
            <a:off x="3048" y="13973"/>
            <a:ext cx="592" cy="647"/>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6</a:t>
            </a:r>
          </a:p>
        </xdr:txBody>
      </xdr:sp>
    </xdr:grpSp>
    <xdr:clientData/>
  </xdr:twoCellAnchor>
  <xdr:twoCellAnchor>
    <xdr:from>
      <xdr:col>0</xdr:col>
      <xdr:colOff>1828800</xdr:colOff>
      <xdr:row>67</xdr:row>
      <xdr:rowOff>114300</xdr:rowOff>
    </xdr:from>
    <xdr:to>
      <xdr:col>0</xdr:col>
      <xdr:colOff>2181225</xdr:colOff>
      <xdr:row>69</xdr:row>
      <xdr:rowOff>38100</xdr:rowOff>
    </xdr:to>
    <xdr:sp>
      <xdr:nvSpPr>
        <xdr:cNvPr id="9" name="Rounded Rectangle 15"/>
        <xdr:cNvSpPr>
          <a:spLocks/>
        </xdr:cNvSpPr>
      </xdr:nvSpPr>
      <xdr:spPr>
        <a:xfrm>
          <a:off x="1828800" y="11782425"/>
          <a:ext cx="342900" cy="33337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7</a:t>
          </a:r>
        </a:p>
      </xdr:txBody>
    </xdr:sp>
    <xdr:clientData/>
  </xdr:twoCellAnchor>
  <xdr:twoCellAnchor>
    <xdr:from>
      <xdr:col>27</xdr:col>
      <xdr:colOff>400050</xdr:colOff>
      <xdr:row>7</xdr:row>
      <xdr:rowOff>0</xdr:rowOff>
    </xdr:from>
    <xdr:to>
      <xdr:col>27</xdr:col>
      <xdr:colOff>581025</xdr:colOff>
      <xdr:row>8</xdr:row>
      <xdr:rowOff>104775</xdr:rowOff>
    </xdr:to>
    <xdr:sp fLocksText="0">
      <xdr:nvSpPr>
        <xdr:cNvPr id="10" name="TextBox 8"/>
        <xdr:cNvSpPr txBox="1">
          <a:spLocks noChangeArrowheads="1"/>
        </xdr:cNvSpPr>
      </xdr:nvSpPr>
      <xdr:spPr>
        <a:xfrm>
          <a:off x="25574625" y="1466850"/>
          <a:ext cx="18097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485775</xdr:colOff>
      <xdr:row>0</xdr:row>
      <xdr:rowOff>419100</xdr:rowOff>
    </xdr:from>
    <xdr:to>
      <xdr:col>32</xdr:col>
      <xdr:colOff>85725</xdr:colOff>
      <xdr:row>64</xdr:row>
      <xdr:rowOff>28575</xdr:rowOff>
    </xdr:to>
    <xdr:sp>
      <xdr:nvSpPr>
        <xdr:cNvPr id="11" name="Rectangle 13"/>
        <xdr:cNvSpPr>
          <a:spLocks/>
        </xdr:cNvSpPr>
      </xdr:nvSpPr>
      <xdr:spPr>
        <a:xfrm>
          <a:off x="19564350" y="419100"/>
          <a:ext cx="8743950" cy="10791825"/>
        </a:xfrm>
        <a:prstGeom prst="rect">
          <a:avLst/>
        </a:prstGeom>
        <a:gradFill rotWithShape="1">
          <a:gsLst>
            <a:gs pos="0">
              <a:srgbClr val="95B3D7"/>
            </a:gs>
            <a:gs pos="100000">
              <a:srgbClr val="DCE6F2"/>
            </a:gs>
          </a:gsLst>
          <a:path path="rect">
            <a:fillToRect l="50000" t="50000" r="50000" b="50000"/>
          </a:path>
        </a:grad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3</xdr:row>
      <xdr:rowOff>28575</xdr:rowOff>
    </xdr:from>
    <xdr:to>
      <xdr:col>2</xdr:col>
      <xdr:colOff>438150</xdr:colOff>
      <xdr:row>5</xdr:row>
      <xdr:rowOff>38100</xdr:rowOff>
    </xdr:to>
    <xdr:sp>
      <xdr:nvSpPr>
        <xdr:cNvPr id="12" name="Rounded Rectangle 25"/>
        <xdr:cNvSpPr>
          <a:spLocks/>
        </xdr:cNvSpPr>
      </xdr:nvSpPr>
      <xdr:spPr>
        <a:xfrm>
          <a:off x="5400675" y="847725"/>
          <a:ext cx="342900" cy="333375"/>
        </a:xfrm>
        <a:prstGeom prst="roundRect">
          <a:avLst/>
        </a:prstGeom>
        <a:solidFill>
          <a:srgbClr val="92D050"/>
        </a:solidFill>
        <a:ln w="25560" cmpd="sng">
          <a:solidFill>
            <a:srgbClr val="385D8A"/>
          </a:solidFill>
          <a:headEnd type="none"/>
          <a:tailEnd type="none"/>
        </a:ln>
      </xdr:spPr>
      <xdr:txBody>
        <a:bodyPr vertOverflow="clip" wrap="square" lIns="20160" tIns="20160" rIns="20160" bIns="20160" anchor="ctr"/>
        <a:p>
          <a:pPr algn="ctr">
            <a:defRPr/>
          </a:pPr>
          <a:r>
            <a:rPr lang="en-US" cap="none" sz="2800" b="0" i="0" u="none" baseline="0">
              <a:solidFill>
                <a:srgbClr val="FFFFFF"/>
              </a:solidFill>
            </a:rPr>
            <a:t>2</a:t>
          </a:r>
        </a:p>
      </xdr:txBody>
    </xdr:sp>
    <xdr:clientData fPrintsWithSheet="0"/>
  </xdr:twoCellAnchor>
  <xdr:twoCellAnchor>
    <xdr:from>
      <xdr:col>0</xdr:col>
      <xdr:colOff>76200</xdr:colOff>
      <xdr:row>0</xdr:row>
      <xdr:rowOff>95250</xdr:rowOff>
    </xdr:from>
    <xdr:to>
      <xdr:col>0</xdr:col>
      <xdr:colOff>1676400</xdr:colOff>
      <xdr:row>28</xdr:row>
      <xdr:rowOff>133350</xdr:rowOff>
    </xdr:to>
    <xdr:grpSp>
      <xdr:nvGrpSpPr>
        <xdr:cNvPr id="13" name="Group 23"/>
        <xdr:cNvGrpSpPr>
          <a:grpSpLocks/>
        </xdr:cNvGrpSpPr>
      </xdr:nvGrpSpPr>
      <xdr:grpSpPr>
        <a:xfrm>
          <a:off x="76200" y="95250"/>
          <a:ext cx="1600200" cy="5391150"/>
          <a:chOff x="134" y="155"/>
          <a:chExt cx="2668" cy="7685"/>
        </a:xfrm>
        <a:solidFill>
          <a:srgbClr val="FFFFFF"/>
        </a:solidFill>
      </xdr:grpSpPr>
      <xdr:sp>
        <xdr:nvSpPr>
          <xdr:cNvPr id="14" name="Rounded Rectangle 24">
            <a:hlinkClick r:id="rId1"/>
          </xdr:cNvPr>
          <xdr:cNvSpPr>
            <a:spLocks/>
          </xdr:cNvSpPr>
        </xdr:nvSpPr>
        <xdr:spPr>
          <a:xfrm>
            <a:off x="134" y="2704"/>
            <a:ext cx="2648" cy="73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15" name="Rounded Rectangle 26">
            <a:hlinkClick r:id="rId2"/>
          </xdr:cNvPr>
          <xdr:cNvSpPr>
            <a:spLocks/>
          </xdr:cNvSpPr>
        </xdr:nvSpPr>
        <xdr:spPr>
          <a:xfrm>
            <a:off x="134" y="3548"/>
            <a:ext cx="2638" cy="77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16" name="Rounded Rectangle 35">
            <a:hlinkClick r:id="rId3"/>
          </xdr:cNvPr>
          <xdr:cNvSpPr>
            <a:spLocks/>
          </xdr:cNvSpPr>
        </xdr:nvSpPr>
        <xdr:spPr>
          <a:xfrm>
            <a:off x="134" y="1861"/>
            <a:ext cx="2668"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17" name="Rounded Rectangle 36">
            <a:hlinkClick r:id="rId4"/>
          </xdr:cNvPr>
          <xdr:cNvSpPr>
            <a:spLocks/>
          </xdr:cNvSpPr>
        </xdr:nvSpPr>
        <xdr:spPr>
          <a:xfrm>
            <a:off x="134" y="5300"/>
            <a:ext cx="2607" cy="77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18" name="Rounded Rectangle 37">
            <a:hlinkClick r:id="rId5"/>
          </xdr:cNvPr>
          <xdr:cNvSpPr>
            <a:spLocks/>
          </xdr:cNvSpPr>
        </xdr:nvSpPr>
        <xdr:spPr>
          <a:xfrm>
            <a:off x="134" y="4409"/>
            <a:ext cx="2617" cy="803"/>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19" name="Rounded Rectangle 38">
            <a:hlinkClick r:id="rId6"/>
          </xdr:cNvPr>
          <xdr:cNvSpPr>
            <a:spLocks/>
          </xdr:cNvSpPr>
        </xdr:nvSpPr>
        <xdr:spPr>
          <a:xfrm>
            <a:off x="134" y="989"/>
            <a:ext cx="2617"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20" name="Rounded Rectangle 39">
            <a:hlinkClick r:id="rId7"/>
          </xdr:cNvPr>
          <xdr:cNvSpPr>
            <a:spLocks/>
          </xdr:cNvSpPr>
        </xdr:nvSpPr>
        <xdr:spPr>
          <a:xfrm>
            <a:off x="134" y="6184"/>
            <a:ext cx="2607" cy="77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21" name="Rounded Rectangle 40">
            <a:hlinkClick r:id="rId8"/>
          </xdr:cNvPr>
          <xdr:cNvSpPr>
            <a:spLocks/>
          </xdr:cNvSpPr>
        </xdr:nvSpPr>
        <xdr:spPr>
          <a:xfrm>
            <a:off x="134" y="155"/>
            <a:ext cx="2617"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22" name="Rounded Rectangle 41">
            <a:hlinkClick r:id="rId9"/>
          </xdr:cNvPr>
          <xdr:cNvSpPr>
            <a:spLocks/>
          </xdr:cNvSpPr>
        </xdr:nvSpPr>
        <xdr:spPr>
          <a:xfrm>
            <a:off x="134" y="7066"/>
            <a:ext cx="2607" cy="774"/>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123825</xdr:rowOff>
    </xdr:from>
    <xdr:to>
      <xdr:col>0</xdr:col>
      <xdr:colOff>1695450</xdr:colOff>
      <xdr:row>28</xdr:row>
      <xdr:rowOff>19050</xdr:rowOff>
    </xdr:to>
    <xdr:grpSp>
      <xdr:nvGrpSpPr>
        <xdr:cNvPr id="1" name="Group 10"/>
        <xdr:cNvGrpSpPr>
          <a:grpSpLocks/>
        </xdr:cNvGrpSpPr>
      </xdr:nvGrpSpPr>
      <xdr:grpSpPr>
        <a:xfrm>
          <a:off x="95250" y="123825"/>
          <a:ext cx="1600200" cy="4772025"/>
          <a:chOff x="161" y="192"/>
          <a:chExt cx="2665" cy="7704"/>
        </a:xfrm>
        <a:solidFill>
          <a:srgbClr val="FFFFFF"/>
        </a:solidFill>
      </xdr:grpSpPr>
      <xdr:sp>
        <xdr:nvSpPr>
          <xdr:cNvPr id="2" name="Rounded Rectangle 11">
            <a:hlinkClick r:id="rId1"/>
          </xdr:cNvPr>
          <xdr:cNvSpPr>
            <a:spLocks/>
          </xdr:cNvSpPr>
        </xdr:nvSpPr>
        <xdr:spPr>
          <a:xfrm>
            <a:off x="161" y="2763"/>
            <a:ext cx="2645" cy="71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61" y="3589"/>
            <a:ext cx="2635" cy="78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21">
            <a:hlinkClick r:id="rId3"/>
          </xdr:cNvPr>
          <xdr:cNvSpPr>
            <a:spLocks/>
          </xdr:cNvSpPr>
        </xdr:nvSpPr>
        <xdr:spPr>
          <a:xfrm>
            <a:off x="161" y="1887"/>
            <a:ext cx="2665" cy="76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61" y="5344"/>
            <a:ext cx="2604" cy="79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61" y="4468"/>
            <a:ext cx="2615" cy="78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61" y="1039"/>
            <a:ext cx="2615"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61" y="6232"/>
            <a:ext cx="2604" cy="78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61" y="192"/>
            <a:ext cx="2615"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27">
            <a:hlinkClick r:id="rId9"/>
          </xdr:cNvPr>
          <xdr:cNvSpPr>
            <a:spLocks/>
          </xdr:cNvSpPr>
        </xdr:nvSpPr>
        <xdr:spPr>
          <a:xfrm>
            <a:off x="161" y="7108"/>
            <a:ext cx="2604" cy="78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0</xdr:col>
      <xdr:colOff>1676400</xdr:colOff>
      <xdr:row>27</xdr:row>
      <xdr:rowOff>47625</xdr:rowOff>
    </xdr:to>
    <xdr:grpSp>
      <xdr:nvGrpSpPr>
        <xdr:cNvPr id="1" name="Group 10"/>
        <xdr:cNvGrpSpPr>
          <a:grpSpLocks/>
        </xdr:cNvGrpSpPr>
      </xdr:nvGrpSpPr>
      <xdr:grpSpPr>
        <a:xfrm>
          <a:off x="76200" y="66675"/>
          <a:ext cx="1600200" cy="4457700"/>
          <a:chOff x="123" y="120"/>
          <a:chExt cx="2665" cy="6966"/>
        </a:xfrm>
        <a:solidFill>
          <a:srgbClr val="FFFFFF"/>
        </a:solidFill>
      </xdr:grpSpPr>
      <xdr:sp>
        <xdr:nvSpPr>
          <xdr:cNvPr id="2" name="Rounded Rectangle 11">
            <a:hlinkClick r:id="rId1"/>
          </xdr:cNvPr>
          <xdr:cNvSpPr>
            <a:spLocks/>
          </xdr:cNvSpPr>
        </xdr:nvSpPr>
        <xdr:spPr>
          <a:xfrm>
            <a:off x="123" y="2741"/>
            <a:ext cx="2645" cy="74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23" y="3587"/>
            <a:ext cx="2635" cy="78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3">
            <a:hlinkClick r:id="rId3"/>
          </xdr:cNvPr>
          <xdr:cNvSpPr>
            <a:spLocks/>
          </xdr:cNvSpPr>
        </xdr:nvSpPr>
        <xdr:spPr>
          <a:xfrm>
            <a:off x="123" y="1834"/>
            <a:ext cx="2665" cy="78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22">
            <a:hlinkClick r:id="rId4"/>
          </xdr:cNvPr>
          <xdr:cNvSpPr>
            <a:spLocks/>
          </xdr:cNvSpPr>
        </xdr:nvSpPr>
        <xdr:spPr>
          <a:xfrm>
            <a:off x="123" y="5372"/>
            <a:ext cx="2604" cy="81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23">
            <a:hlinkClick r:id="rId5"/>
          </xdr:cNvPr>
          <xdr:cNvSpPr>
            <a:spLocks/>
          </xdr:cNvSpPr>
        </xdr:nvSpPr>
        <xdr:spPr>
          <a:xfrm>
            <a:off x="123" y="4484"/>
            <a:ext cx="2615" cy="79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4">
            <a:hlinkClick r:id="rId6"/>
          </xdr:cNvPr>
          <xdr:cNvSpPr>
            <a:spLocks/>
          </xdr:cNvSpPr>
        </xdr:nvSpPr>
        <xdr:spPr>
          <a:xfrm>
            <a:off x="123" y="987"/>
            <a:ext cx="2615" cy="75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23" y="6280"/>
            <a:ext cx="2604" cy="80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23" y="120"/>
            <a:ext cx="2615" cy="74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95250</xdr:rowOff>
    </xdr:from>
    <xdr:to>
      <xdr:col>0</xdr:col>
      <xdr:colOff>1685925</xdr:colOff>
      <xdr:row>9</xdr:row>
      <xdr:rowOff>638175</xdr:rowOff>
    </xdr:to>
    <xdr:grpSp>
      <xdr:nvGrpSpPr>
        <xdr:cNvPr id="1" name="Group 10"/>
        <xdr:cNvGrpSpPr>
          <a:grpSpLocks/>
        </xdr:cNvGrpSpPr>
      </xdr:nvGrpSpPr>
      <xdr:grpSpPr>
        <a:xfrm>
          <a:off x="85725" y="95250"/>
          <a:ext cx="1600200" cy="5819775"/>
          <a:chOff x="137" y="156"/>
          <a:chExt cx="2666" cy="7645"/>
        </a:xfrm>
        <a:solidFill>
          <a:srgbClr val="FFFFFF"/>
        </a:solidFill>
      </xdr:grpSpPr>
      <xdr:sp>
        <xdr:nvSpPr>
          <xdr:cNvPr id="2" name="Rounded Rectangle 12">
            <a:hlinkClick r:id="rId1"/>
          </xdr:cNvPr>
          <xdr:cNvSpPr>
            <a:spLocks/>
          </xdr:cNvSpPr>
        </xdr:nvSpPr>
        <xdr:spPr>
          <a:xfrm>
            <a:off x="137" y="2688"/>
            <a:ext cx="2646" cy="745"/>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3">
            <a:hlinkClick r:id="rId2"/>
          </xdr:cNvPr>
          <xdr:cNvSpPr>
            <a:spLocks/>
          </xdr:cNvSpPr>
        </xdr:nvSpPr>
        <xdr:spPr>
          <a:xfrm>
            <a:off x="137" y="3526"/>
            <a:ext cx="2636" cy="76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4">
            <a:hlinkClick r:id="rId3"/>
          </xdr:cNvPr>
          <xdr:cNvSpPr>
            <a:spLocks/>
          </xdr:cNvSpPr>
        </xdr:nvSpPr>
        <xdr:spPr>
          <a:xfrm>
            <a:off x="137" y="1840"/>
            <a:ext cx="2666"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15">
            <a:hlinkClick r:id="rId4"/>
          </xdr:cNvPr>
          <xdr:cNvSpPr>
            <a:spLocks/>
          </xdr:cNvSpPr>
        </xdr:nvSpPr>
        <xdr:spPr>
          <a:xfrm>
            <a:off x="137" y="5280"/>
            <a:ext cx="2605" cy="77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16">
            <a:hlinkClick r:id="rId5"/>
          </xdr:cNvPr>
          <xdr:cNvSpPr>
            <a:spLocks/>
          </xdr:cNvSpPr>
        </xdr:nvSpPr>
        <xdr:spPr>
          <a:xfrm>
            <a:off x="137" y="4391"/>
            <a:ext cx="2616" cy="79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23">
            <a:hlinkClick r:id="rId6"/>
          </xdr:cNvPr>
          <xdr:cNvSpPr>
            <a:spLocks/>
          </xdr:cNvSpPr>
        </xdr:nvSpPr>
        <xdr:spPr>
          <a:xfrm>
            <a:off x="137" y="993"/>
            <a:ext cx="2616" cy="757"/>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25">
            <a:hlinkClick r:id="rId7"/>
          </xdr:cNvPr>
          <xdr:cNvSpPr>
            <a:spLocks/>
          </xdr:cNvSpPr>
        </xdr:nvSpPr>
        <xdr:spPr>
          <a:xfrm>
            <a:off x="137" y="6157"/>
            <a:ext cx="2605" cy="76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26">
            <a:hlinkClick r:id="rId8"/>
          </xdr:cNvPr>
          <xdr:cNvSpPr>
            <a:spLocks/>
          </xdr:cNvSpPr>
        </xdr:nvSpPr>
        <xdr:spPr>
          <a:xfrm>
            <a:off x="137" y="156"/>
            <a:ext cx="2616" cy="736"/>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sp>
        <xdr:nvSpPr>
          <xdr:cNvPr id="10" name="Rounded Rectangle 27">
            <a:hlinkClick r:id="rId9"/>
          </xdr:cNvPr>
          <xdr:cNvSpPr>
            <a:spLocks/>
          </xdr:cNvSpPr>
        </xdr:nvSpPr>
        <xdr:spPr>
          <a:xfrm>
            <a:off x="137" y="7023"/>
            <a:ext cx="2605" cy="77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Feedback Survey</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114300</xdr:rowOff>
    </xdr:from>
    <xdr:to>
      <xdr:col>0</xdr:col>
      <xdr:colOff>1695450</xdr:colOff>
      <xdr:row>14</xdr:row>
      <xdr:rowOff>28575</xdr:rowOff>
    </xdr:to>
    <xdr:grpSp>
      <xdr:nvGrpSpPr>
        <xdr:cNvPr id="1" name="Group 10"/>
        <xdr:cNvGrpSpPr>
          <a:grpSpLocks/>
        </xdr:cNvGrpSpPr>
      </xdr:nvGrpSpPr>
      <xdr:grpSpPr>
        <a:xfrm>
          <a:off x="95250" y="114300"/>
          <a:ext cx="1600200" cy="4352925"/>
          <a:chOff x="160" y="192"/>
          <a:chExt cx="2665" cy="6790"/>
        </a:xfrm>
        <a:solidFill>
          <a:srgbClr val="FFFFFF"/>
        </a:solidFill>
      </xdr:grpSpPr>
      <xdr:sp>
        <xdr:nvSpPr>
          <xdr:cNvPr id="2" name="Rounded Rectangle 11">
            <a:hlinkClick r:id="rId1"/>
          </xdr:cNvPr>
          <xdr:cNvSpPr>
            <a:spLocks/>
          </xdr:cNvSpPr>
        </xdr:nvSpPr>
        <xdr:spPr>
          <a:xfrm>
            <a:off x="160" y="2728"/>
            <a:ext cx="2645" cy="72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1 Cash-flow </a:t>
            </a:r>
          </a:p>
        </xdr:txBody>
      </xdr:sp>
      <xdr:sp>
        <xdr:nvSpPr>
          <xdr:cNvPr id="3" name="Rounded Rectangle 12">
            <a:hlinkClick r:id="rId2"/>
          </xdr:cNvPr>
          <xdr:cNvSpPr>
            <a:spLocks/>
          </xdr:cNvSpPr>
        </xdr:nvSpPr>
        <xdr:spPr>
          <a:xfrm>
            <a:off x="160" y="3567"/>
            <a:ext cx="2635" cy="78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Yr. 2 Cash-flow</a:t>
            </a:r>
          </a:p>
        </xdr:txBody>
      </xdr:sp>
      <xdr:sp>
        <xdr:nvSpPr>
          <xdr:cNvPr id="4" name="Rounded Rectangle 13">
            <a:hlinkClick r:id="rId3"/>
          </xdr:cNvPr>
          <xdr:cNvSpPr>
            <a:spLocks/>
          </xdr:cNvSpPr>
        </xdr:nvSpPr>
        <xdr:spPr>
          <a:xfrm>
            <a:off x="160" y="1890"/>
            <a:ext cx="2665" cy="73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Start-Up </a:t>
            </a:r>
          </a:p>
        </xdr:txBody>
      </xdr:sp>
      <xdr:sp>
        <xdr:nvSpPr>
          <xdr:cNvPr id="5" name="Rounded Rectangle 14">
            <a:hlinkClick r:id="rId4"/>
          </xdr:cNvPr>
          <xdr:cNvSpPr>
            <a:spLocks/>
          </xdr:cNvSpPr>
        </xdr:nvSpPr>
        <xdr:spPr>
          <a:xfrm>
            <a:off x="160" y="5334"/>
            <a:ext cx="2604" cy="76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Glossary</a:t>
            </a:r>
          </a:p>
        </xdr:txBody>
      </xdr:sp>
      <xdr:sp>
        <xdr:nvSpPr>
          <xdr:cNvPr id="6" name="Rounded Rectangle 15">
            <a:hlinkClick r:id="rId5"/>
          </xdr:cNvPr>
          <xdr:cNvSpPr>
            <a:spLocks/>
          </xdr:cNvSpPr>
        </xdr:nvSpPr>
        <xdr:spPr>
          <a:xfrm>
            <a:off x="160" y="4456"/>
            <a:ext cx="2615" cy="76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Income Statement</a:t>
            </a:r>
          </a:p>
        </xdr:txBody>
      </xdr:sp>
      <xdr:sp>
        <xdr:nvSpPr>
          <xdr:cNvPr id="7" name="Rounded Rectangle 16">
            <a:hlinkClick r:id="rId6"/>
          </xdr:cNvPr>
          <xdr:cNvSpPr>
            <a:spLocks/>
          </xdr:cNvSpPr>
        </xdr:nvSpPr>
        <xdr:spPr>
          <a:xfrm>
            <a:off x="160" y="1020"/>
            <a:ext cx="2615" cy="75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Past Purchases</a:t>
            </a:r>
          </a:p>
        </xdr:txBody>
      </xdr:sp>
      <xdr:sp>
        <xdr:nvSpPr>
          <xdr:cNvPr id="8" name="Rounded Rectangle 17">
            <a:hlinkClick r:id="rId7"/>
          </xdr:cNvPr>
          <xdr:cNvSpPr>
            <a:spLocks/>
          </xdr:cNvSpPr>
        </xdr:nvSpPr>
        <xdr:spPr>
          <a:xfrm>
            <a:off x="160" y="6213"/>
            <a:ext cx="2604" cy="769"/>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Financing Guidelines</a:t>
            </a:r>
          </a:p>
        </xdr:txBody>
      </xdr:sp>
      <xdr:sp>
        <xdr:nvSpPr>
          <xdr:cNvPr id="9" name="Rounded Rectangle 18">
            <a:hlinkClick r:id="rId8"/>
          </xdr:cNvPr>
          <xdr:cNvSpPr>
            <a:spLocks/>
          </xdr:cNvSpPr>
        </xdr:nvSpPr>
        <xdr:spPr>
          <a:xfrm>
            <a:off x="160" y="192"/>
            <a:ext cx="2615" cy="738"/>
          </a:xfrm>
          <a:prstGeom prst="roundRect">
            <a:avLst/>
          </a:prstGeom>
          <a:gradFill rotWithShape="1">
            <a:gsLst>
              <a:gs pos="0">
                <a:srgbClr val="34B3D6"/>
              </a:gs>
              <a:gs pos="100000">
                <a:srgbClr val="2787A0"/>
              </a:gs>
            </a:gsLst>
            <a:lin ang="5400000" scaled="1"/>
          </a:gradFill>
          <a:ln w="9360" cmpd="sng">
            <a:solidFill>
              <a:srgbClr val="46AAC5"/>
            </a:solidFill>
            <a:headEnd type="none"/>
            <a:tailEnd type="none"/>
          </a:ln>
        </xdr:spPr>
        <xdr:txBody>
          <a:bodyPr vertOverflow="clip" wrap="square" lIns="20160" tIns="20160" rIns="20160" bIns="20160" anchor="ctr"/>
          <a:p>
            <a:pPr algn="ctr">
              <a:defRPr/>
            </a:pPr>
            <a:r>
              <a:rPr lang="en-US" cap="none" sz="1100" b="0" i="0" u="none" baseline="0">
                <a:solidFill>
                  <a:srgbClr val="FFFFFF"/>
                </a:solidFill>
              </a:rPr>
              <a:t>Instructions</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22"/>
  </sheetPr>
  <dimension ref="B3:B58"/>
  <sheetViews>
    <sheetView showGridLines="0" showRowColHeaders="0" zoomScale="80" zoomScaleNormal="80" zoomScalePageLayoutView="0" workbookViewId="0" topLeftCell="A7">
      <selection activeCell="A14" sqref="A14"/>
    </sheetView>
  </sheetViews>
  <sheetFormatPr defaultColWidth="9.140625" defaultRowHeight="12.75"/>
  <cols>
    <col min="1" max="1" width="28.8515625" style="0" customWidth="1"/>
    <col min="2" max="2" width="143.7109375" style="0" customWidth="1"/>
  </cols>
  <sheetData>
    <row r="3" s="1" customFormat="1" ht="23.25">
      <c r="B3" s="2" t="s">
        <v>0</v>
      </c>
    </row>
    <row r="4" s="1" customFormat="1" ht="31.5">
      <c r="B4" s="3" t="s">
        <v>1</v>
      </c>
    </row>
    <row r="5" s="1" customFormat="1" ht="15.75">
      <c r="B5" s="4" t="s">
        <v>2</v>
      </c>
    </row>
    <row r="6" s="1" customFormat="1" ht="33" customHeight="1">
      <c r="B6" s="5" t="s">
        <v>3</v>
      </c>
    </row>
    <row r="7" s="1" customFormat="1" ht="45.75" customHeight="1">
      <c r="B7" s="4" t="s">
        <v>4</v>
      </c>
    </row>
    <row r="8" s="1" customFormat="1" ht="48.75" customHeight="1">
      <c r="B8" s="6" t="s">
        <v>5</v>
      </c>
    </row>
    <row r="9" s="1" customFormat="1" ht="55.5" customHeight="1">
      <c r="B9" s="7" t="s">
        <v>6</v>
      </c>
    </row>
    <row r="10" s="1" customFormat="1" ht="37.5" customHeight="1">
      <c r="B10" s="7" t="s">
        <v>7</v>
      </c>
    </row>
    <row r="11" s="1" customFormat="1" ht="29.25" customHeight="1">
      <c r="B11" s="7" t="s">
        <v>8</v>
      </c>
    </row>
    <row r="12" s="1" customFormat="1" ht="12.75"/>
    <row r="13" s="1" customFormat="1" ht="31.5">
      <c r="B13" s="7" t="s">
        <v>150</v>
      </c>
    </row>
    <row r="14" s="1" customFormat="1" ht="58.5" customHeight="1">
      <c r="B14" s="270" t="s">
        <v>152</v>
      </c>
    </row>
    <row r="15" s="1" customFormat="1" ht="73.5" customHeight="1">
      <c r="B15" s="270" t="s">
        <v>153</v>
      </c>
    </row>
    <row r="16" s="1" customFormat="1" ht="12"/>
    <row r="17" s="1" customFormat="1" ht="15">
      <c r="B17" s="7" t="s">
        <v>9</v>
      </c>
    </row>
    <row r="18" s="1" customFormat="1" ht="15">
      <c r="B18" s="3" t="s">
        <v>10</v>
      </c>
    </row>
    <row r="19" s="1" customFormat="1" ht="15">
      <c r="B19" s="3" t="s">
        <v>11</v>
      </c>
    </row>
    <row r="20" s="1" customFormat="1" ht="30.75">
      <c r="B20" s="3" t="s">
        <v>12</v>
      </c>
    </row>
    <row r="21" s="1" customFormat="1" ht="15">
      <c r="B21" s="3" t="s">
        <v>13</v>
      </c>
    </row>
    <row r="22" s="1" customFormat="1" ht="12"/>
    <row r="23" s="1" customFormat="1" ht="12"/>
    <row r="24" s="1" customFormat="1" ht="12"/>
    <row r="25" s="1" customFormat="1" ht="12"/>
    <row r="26" s="1" customFormat="1" ht="12"/>
    <row r="27" s="1" customFormat="1" ht="12"/>
    <row r="28" s="1" customFormat="1" ht="12"/>
    <row r="29" s="1" customFormat="1" ht="12"/>
    <row r="30" s="1" customFormat="1" ht="12"/>
    <row r="31" s="1" customFormat="1" ht="12"/>
    <row r="32" s="1" customFormat="1" ht="12"/>
    <row r="33" s="1" customFormat="1" ht="12"/>
    <row r="34" s="1" customFormat="1" ht="12"/>
    <row r="35" s="1" customFormat="1" ht="12"/>
    <row r="36" s="1" customFormat="1" ht="12"/>
    <row r="37" s="1" customFormat="1" ht="12"/>
    <row r="38" s="1" customFormat="1" ht="12"/>
    <row r="39" s="1" customFormat="1" ht="12"/>
    <row r="40" s="1" customFormat="1" ht="12"/>
    <row r="41" s="1" customFormat="1" ht="12"/>
    <row r="42" s="1" customFormat="1" ht="12"/>
    <row r="43" s="1" customFormat="1" ht="12"/>
    <row r="44" s="1" customFormat="1" ht="12"/>
    <row r="45" s="1" customFormat="1" ht="12"/>
    <row r="46" s="1" customFormat="1" ht="12"/>
    <row r="47" s="1" customFormat="1" ht="12"/>
    <row r="48" s="1" customFormat="1" ht="12"/>
    <row r="49" s="1" customFormat="1" ht="12"/>
    <row r="50" s="1" customFormat="1" ht="12"/>
    <row r="51" s="1" customFormat="1" ht="12"/>
    <row r="52" s="1" customFormat="1" ht="12"/>
    <row r="53" s="1" customFormat="1" ht="12"/>
    <row r="54" s="1" customFormat="1" ht="12"/>
    <row r="55" s="1" customFormat="1" ht="12"/>
    <row r="56" s="1" customFormat="1" ht="12"/>
    <row r="57" s="1" customFormat="1" ht="12"/>
    <row r="58" ht="15">
      <c r="B58" s="8" t="s">
        <v>14</v>
      </c>
    </row>
  </sheetData>
  <sheetProtection password="C7A8" sheet="1" selectLockedCells="1"/>
  <printOptions/>
  <pageMargins left="0.7086614173228347" right="0.7086614173228347" top="0.7480314960629921" bottom="0.7480314960629921" header="0.5118110236220472" footer="0.5118110236220472"/>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B2:N25"/>
  <sheetViews>
    <sheetView showGridLines="0" showRowColHeaders="0" zoomScale="80" zoomScaleNormal="80" zoomScalePageLayoutView="0" workbookViewId="0" topLeftCell="A1">
      <selection activeCell="C24" sqref="C24"/>
    </sheetView>
  </sheetViews>
  <sheetFormatPr defaultColWidth="9.140625" defaultRowHeight="12.75"/>
  <cols>
    <col min="1" max="1" width="35.7109375" style="0" customWidth="1"/>
    <col min="2" max="2" width="56.7109375" style="0" customWidth="1"/>
    <col min="3" max="3" width="17.421875" style="0" customWidth="1"/>
  </cols>
  <sheetData>
    <row r="2" spans="2:4" ht="23.25" customHeight="1">
      <c r="B2" s="9" t="s">
        <v>15</v>
      </c>
      <c r="C2" s="10"/>
      <c r="D2" s="11"/>
    </row>
    <row r="3" spans="2:3" ht="12.75">
      <c r="B3" s="12" t="s">
        <v>16</v>
      </c>
      <c r="C3" s="13" t="s">
        <v>17</v>
      </c>
    </row>
    <row r="4" spans="2:4" ht="21" customHeight="1">
      <c r="B4" s="14" t="s">
        <v>160</v>
      </c>
      <c r="C4" s="15">
        <v>0</v>
      </c>
      <c r="D4" s="16"/>
    </row>
    <row r="5" spans="2:3" ht="21" customHeight="1">
      <c r="B5" s="17" t="s">
        <v>161</v>
      </c>
      <c r="C5" s="18">
        <v>0</v>
      </c>
    </row>
    <row r="6" spans="2:3" ht="21" customHeight="1">
      <c r="B6" s="17" t="s">
        <v>162</v>
      </c>
      <c r="C6" s="18">
        <v>0</v>
      </c>
    </row>
    <row r="7" spans="2:14" ht="21" customHeight="1">
      <c r="B7" s="17"/>
      <c r="C7" s="18">
        <v>0</v>
      </c>
      <c r="I7" s="16"/>
      <c r="N7" s="19"/>
    </row>
    <row r="8" spans="2:14" ht="21" customHeight="1">
      <c r="B8" s="17"/>
      <c r="C8" s="18">
        <v>0</v>
      </c>
      <c r="N8" s="20"/>
    </row>
    <row r="9" spans="2:14" ht="21" customHeight="1">
      <c r="B9" s="17"/>
      <c r="C9" s="18">
        <v>0</v>
      </c>
      <c r="N9" s="21"/>
    </row>
    <row r="10" spans="2:14" ht="21" customHeight="1">
      <c r="B10" s="17"/>
      <c r="C10" s="18">
        <v>0</v>
      </c>
      <c r="N10" s="20"/>
    </row>
    <row r="11" spans="2:3" ht="21" customHeight="1">
      <c r="B11" s="17"/>
      <c r="C11" s="18">
        <v>0</v>
      </c>
    </row>
    <row r="12" spans="2:3" ht="21" customHeight="1">
      <c r="B12" s="17"/>
      <c r="C12" s="18">
        <v>0</v>
      </c>
    </row>
    <row r="13" spans="2:3" ht="21" customHeight="1">
      <c r="B13" s="17"/>
      <c r="C13" s="18">
        <v>0</v>
      </c>
    </row>
    <row r="14" spans="2:3" ht="21" customHeight="1">
      <c r="B14" s="17"/>
      <c r="C14" s="18">
        <v>0</v>
      </c>
    </row>
    <row r="15" spans="2:3" ht="21" customHeight="1">
      <c r="B15" s="17"/>
      <c r="C15" s="18">
        <v>0</v>
      </c>
    </row>
    <row r="16" spans="2:3" ht="21" customHeight="1">
      <c r="B16" s="17"/>
      <c r="C16" s="18">
        <v>0</v>
      </c>
    </row>
    <row r="17" spans="2:3" ht="21" customHeight="1">
      <c r="B17" s="17"/>
      <c r="C17" s="18">
        <v>0</v>
      </c>
    </row>
    <row r="18" spans="2:3" ht="21" customHeight="1">
      <c r="B18" s="17"/>
      <c r="C18" s="18">
        <v>0</v>
      </c>
    </row>
    <row r="19" spans="2:3" ht="21" customHeight="1">
      <c r="B19" s="17"/>
      <c r="C19" s="18">
        <v>0</v>
      </c>
    </row>
    <row r="20" spans="2:3" ht="21" customHeight="1">
      <c r="B20" s="17"/>
      <c r="C20" s="18">
        <v>0</v>
      </c>
    </row>
    <row r="21" spans="2:3" ht="21" customHeight="1">
      <c r="B21" s="17"/>
      <c r="C21" s="18">
        <v>0</v>
      </c>
    </row>
    <row r="22" spans="2:3" ht="21" customHeight="1">
      <c r="B22" s="17"/>
      <c r="C22" s="18">
        <v>0</v>
      </c>
    </row>
    <row r="23" spans="2:3" ht="21" customHeight="1">
      <c r="B23" s="17"/>
      <c r="C23" s="18">
        <v>0</v>
      </c>
    </row>
    <row r="24" spans="2:3" ht="21.75" customHeight="1">
      <c r="B24" s="22"/>
      <c r="C24" s="23">
        <v>0</v>
      </c>
    </row>
    <row r="25" spans="2:3" ht="24" customHeight="1">
      <c r="B25" s="24" t="s">
        <v>18</v>
      </c>
      <c r="C25" s="25">
        <f>SUM(C4:C24)</f>
        <v>0</v>
      </c>
    </row>
  </sheetData>
  <sheetProtection password="C7A8" sheet="1" selectLockedCells="1"/>
  <printOptions/>
  <pageMargins left="0.984251968503937" right="0.984251968503937" top="0.984251968503937" bottom="0.984251968503937" header="0.5118110236220472" footer="0.5118110236220472"/>
  <pageSetup fitToHeight="1" fitToWidth="1"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tabColor indexed="63"/>
    <pageSetUpPr fitToPage="1"/>
  </sheetPr>
  <dimension ref="B1:L47"/>
  <sheetViews>
    <sheetView tabSelected="1" zoomScale="70" zoomScaleNormal="70" zoomScalePageLayoutView="70" workbookViewId="0" topLeftCell="A1">
      <selection activeCell="F6" sqref="F6"/>
    </sheetView>
  </sheetViews>
  <sheetFormatPr defaultColWidth="9.140625" defaultRowHeight="12.75"/>
  <cols>
    <col min="1" max="1" width="32.140625" style="26" customWidth="1"/>
    <col min="2" max="2" width="44.421875" style="26" customWidth="1"/>
    <col min="3" max="3" width="19.00390625" style="27" customWidth="1"/>
    <col min="4" max="4" width="12.28125" style="27" customWidth="1"/>
    <col min="5" max="5" width="14.421875" style="27" customWidth="1"/>
    <col min="6" max="6" width="14.7109375" style="27" customWidth="1"/>
    <col min="7" max="7" width="12.7109375" style="27" customWidth="1"/>
    <col min="8" max="8" width="12.140625" style="27" customWidth="1"/>
    <col min="9" max="9" width="2.57421875" style="28" customWidth="1"/>
    <col min="10" max="10" width="10.7109375" style="27" customWidth="1"/>
    <col min="11" max="16384" width="9.140625" style="26" customWidth="1"/>
  </cols>
  <sheetData>
    <row r="1" ht="23.25">
      <c r="B1" s="29" t="s">
        <v>19</v>
      </c>
    </row>
    <row r="2" ht="3" customHeight="1"/>
    <row r="3" spans="2:3" ht="27" customHeight="1">
      <c r="B3" s="30" t="s">
        <v>183</v>
      </c>
      <c r="C3" s="31"/>
    </row>
    <row r="4" ht="30.75" customHeight="1"/>
    <row r="5" spans="2:10" ht="30" customHeight="1">
      <c r="B5" s="32" t="s">
        <v>20</v>
      </c>
      <c r="C5" s="33"/>
      <c r="D5" s="34" t="s">
        <v>21</v>
      </c>
      <c r="E5" s="35" t="s">
        <v>158</v>
      </c>
      <c r="F5" s="35" t="s">
        <v>157</v>
      </c>
      <c r="G5" s="36" t="s">
        <v>156</v>
      </c>
      <c r="H5" s="36" t="s">
        <v>22</v>
      </c>
      <c r="J5" s="37"/>
    </row>
    <row r="6" spans="2:10" ht="24" customHeight="1">
      <c r="B6" s="38"/>
      <c r="C6" s="39" t="s">
        <v>23</v>
      </c>
      <c r="D6" s="40">
        <v>0</v>
      </c>
      <c r="E6" s="40">
        <v>0</v>
      </c>
      <c r="F6" s="40">
        <v>0</v>
      </c>
      <c r="G6" s="40">
        <v>0</v>
      </c>
      <c r="H6" s="41">
        <v>0</v>
      </c>
      <c r="J6" s="42"/>
    </row>
    <row r="7" ht="12.75"/>
    <row r="8" spans="3:10" s="43" customFormat="1" ht="40.5" customHeight="1">
      <c r="C8" s="28"/>
      <c r="D8" s="28"/>
      <c r="E8" s="28"/>
      <c r="F8" s="28"/>
      <c r="G8" s="28"/>
      <c r="H8" s="28"/>
      <c r="I8" s="28"/>
      <c r="J8" s="28"/>
    </row>
    <row r="9" spans="2:12" s="44" customFormat="1" ht="36" customHeight="1">
      <c r="B9" s="45" t="s">
        <v>24</v>
      </c>
      <c r="C9" s="298" t="s">
        <v>25</v>
      </c>
      <c r="D9" s="46" t="str">
        <f>D5</f>
        <v>Owner Will Contribute</v>
      </c>
      <c r="E9" s="47" t="str">
        <f>E5</f>
        <v>Futurpreneur Loan Funding</v>
      </c>
      <c r="F9" s="48" t="str">
        <f>F5</f>
        <v>BDC Loan Funding</v>
      </c>
      <c r="G9" s="49" t="str">
        <f>G5</f>
        <v>Other Funding 1</v>
      </c>
      <c r="H9" s="50" t="str">
        <f>H5</f>
        <v>Other Funding 2</v>
      </c>
      <c r="I9" s="51"/>
      <c r="J9" s="52" t="s">
        <v>26</v>
      </c>
      <c r="L9" s="53" t="b">
        <v>0</v>
      </c>
    </row>
    <row r="10" spans="2:10" s="44" customFormat="1" ht="12.75">
      <c r="B10" s="54" t="s">
        <v>27</v>
      </c>
      <c r="C10" s="299"/>
      <c r="D10" s="55"/>
      <c r="E10" s="56"/>
      <c r="F10" s="56"/>
      <c r="G10" s="56"/>
      <c r="H10" s="57"/>
      <c r="I10" s="58"/>
      <c r="J10" s="59"/>
    </row>
    <row r="11" spans="2:10" s="44" customFormat="1" ht="12.75">
      <c r="B11" s="60" t="s">
        <v>28</v>
      </c>
      <c r="C11" s="300"/>
      <c r="D11" s="61"/>
      <c r="E11" s="62"/>
      <c r="F11" s="62"/>
      <c r="G11" s="62"/>
      <c r="H11" s="63"/>
      <c r="I11" s="64"/>
      <c r="J11" s="65">
        <f>SUM(D11:H11)-C11</f>
        <v>0</v>
      </c>
    </row>
    <row r="12" spans="2:10" s="44" customFormat="1" ht="12.75">
      <c r="B12" s="60" t="s">
        <v>29</v>
      </c>
      <c r="C12" s="300"/>
      <c r="D12" s="61"/>
      <c r="E12" s="62"/>
      <c r="F12" s="62"/>
      <c r="G12" s="62"/>
      <c r="H12" s="63"/>
      <c r="I12" s="64"/>
      <c r="J12" s="65">
        <f>SUM(D12:H12)-C12</f>
        <v>0</v>
      </c>
    </row>
    <row r="13" spans="2:10" s="44" customFormat="1" ht="12.75">
      <c r="B13" s="60" t="s">
        <v>30</v>
      </c>
      <c r="C13" s="300"/>
      <c r="D13" s="61"/>
      <c r="E13" s="62"/>
      <c r="F13" s="62"/>
      <c r="G13" s="62"/>
      <c r="H13" s="63"/>
      <c r="I13" s="64"/>
      <c r="J13" s="65">
        <f>SUM(D13:H13)-C13</f>
        <v>0</v>
      </c>
    </row>
    <row r="14" spans="2:10" s="44" customFormat="1" ht="12.75">
      <c r="B14" s="60" t="s">
        <v>31</v>
      </c>
      <c r="C14" s="301"/>
      <c r="D14" s="66"/>
      <c r="E14" s="62"/>
      <c r="F14" s="62"/>
      <c r="G14" s="62"/>
      <c r="H14" s="67"/>
      <c r="I14" s="64"/>
      <c r="J14" s="65">
        <f>SUM(D14:H14)-C14</f>
        <v>0</v>
      </c>
    </row>
    <row r="15" spans="2:10" ht="12.75">
      <c r="B15" s="54" t="s">
        <v>32</v>
      </c>
      <c r="C15" s="299"/>
      <c r="D15" s="55"/>
      <c r="E15" s="56"/>
      <c r="F15" s="56"/>
      <c r="G15" s="56"/>
      <c r="H15" s="57"/>
      <c r="I15" s="58"/>
      <c r="J15" s="68"/>
    </row>
    <row r="16" spans="2:10" s="44" customFormat="1" ht="12.75">
      <c r="B16" s="60" t="s">
        <v>33</v>
      </c>
      <c r="C16" s="300"/>
      <c r="D16" s="61"/>
      <c r="E16" s="62"/>
      <c r="F16" s="62"/>
      <c r="G16" s="62"/>
      <c r="H16" s="63"/>
      <c r="I16" s="64"/>
      <c r="J16" s="65">
        <f aca="true" t="shared" si="0" ref="J16:J27">SUM(D16:H16)-C16</f>
        <v>0</v>
      </c>
    </row>
    <row r="17" spans="2:10" s="44" customFormat="1" ht="12.75">
      <c r="B17" s="60" t="s">
        <v>34</v>
      </c>
      <c r="C17" s="300"/>
      <c r="D17" s="61"/>
      <c r="E17" s="62"/>
      <c r="F17" s="62"/>
      <c r="G17" s="62"/>
      <c r="H17" s="63"/>
      <c r="I17" s="64"/>
      <c r="J17" s="65">
        <f t="shared" si="0"/>
        <v>0</v>
      </c>
    </row>
    <row r="18" spans="2:10" s="44" customFormat="1" ht="12.75">
      <c r="B18" s="60" t="s">
        <v>35</v>
      </c>
      <c r="C18" s="300"/>
      <c r="D18" s="61"/>
      <c r="E18" s="62"/>
      <c r="F18" s="62"/>
      <c r="G18" s="62"/>
      <c r="H18" s="63"/>
      <c r="I18" s="64"/>
      <c r="J18" s="65">
        <f t="shared" si="0"/>
        <v>0</v>
      </c>
    </row>
    <row r="19" spans="2:10" s="44" customFormat="1" ht="12.75">
      <c r="B19" s="60" t="s">
        <v>36</v>
      </c>
      <c r="C19" s="301"/>
      <c r="D19" s="66"/>
      <c r="E19" s="62"/>
      <c r="F19" s="62"/>
      <c r="G19" s="62"/>
      <c r="H19" s="67"/>
      <c r="I19" s="64"/>
      <c r="J19" s="65">
        <f t="shared" si="0"/>
        <v>0</v>
      </c>
    </row>
    <row r="20" spans="2:10" s="44" customFormat="1" ht="12.75">
      <c r="B20" s="60" t="s">
        <v>37</v>
      </c>
      <c r="C20" s="301"/>
      <c r="D20" s="66"/>
      <c r="E20" s="62"/>
      <c r="F20" s="62"/>
      <c r="G20" s="62"/>
      <c r="H20" s="67"/>
      <c r="I20" s="64"/>
      <c r="J20" s="65">
        <f t="shared" si="0"/>
        <v>0</v>
      </c>
    </row>
    <row r="21" spans="2:10" s="44" customFormat="1" ht="12.75">
      <c r="B21" s="60" t="s">
        <v>38</v>
      </c>
      <c r="C21" s="301"/>
      <c r="D21" s="66"/>
      <c r="E21" s="62"/>
      <c r="F21" s="62"/>
      <c r="G21" s="62"/>
      <c r="H21" s="67"/>
      <c r="I21" s="64"/>
      <c r="J21" s="65">
        <f t="shared" si="0"/>
        <v>0</v>
      </c>
    </row>
    <row r="22" spans="2:10" s="44" customFormat="1" ht="12.75">
      <c r="B22" s="60" t="s">
        <v>39</v>
      </c>
      <c r="C22" s="301"/>
      <c r="D22" s="66"/>
      <c r="E22" s="62"/>
      <c r="F22" s="62"/>
      <c r="G22" s="62"/>
      <c r="H22" s="67"/>
      <c r="I22" s="64"/>
      <c r="J22" s="65">
        <f t="shared" si="0"/>
        <v>0</v>
      </c>
    </row>
    <row r="23" spans="2:10" s="44" customFormat="1" ht="12.75">
      <c r="B23" s="60" t="s">
        <v>40</v>
      </c>
      <c r="C23" s="301"/>
      <c r="D23" s="66"/>
      <c r="E23" s="62"/>
      <c r="F23" s="62"/>
      <c r="G23" s="62"/>
      <c r="H23" s="67"/>
      <c r="I23" s="64"/>
      <c r="J23" s="65">
        <f t="shared" si="0"/>
        <v>0</v>
      </c>
    </row>
    <row r="24" spans="2:10" s="44" customFormat="1" ht="12.75">
      <c r="B24" s="60" t="s">
        <v>41</v>
      </c>
      <c r="C24" s="301"/>
      <c r="D24" s="66"/>
      <c r="E24" s="62"/>
      <c r="F24" s="62"/>
      <c r="G24" s="62"/>
      <c r="H24" s="67"/>
      <c r="I24" s="64"/>
      <c r="J24" s="65">
        <f>SUM(D24:H24)-C24</f>
        <v>0</v>
      </c>
    </row>
    <row r="25" spans="2:10" s="44" customFormat="1" ht="12.75">
      <c r="B25" s="60"/>
      <c r="C25" s="301"/>
      <c r="D25" s="66"/>
      <c r="E25" s="62"/>
      <c r="F25" s="62"/>
      <c r="G25" s="62"/>
      <c r="H25" s="67"/>
      <c r="I25" s="64"/>
      <c r="J25" s="65">
        <f>SUM(D25:H25)-C25</f>
        <v>0</v>
      </c>
    </row>
    <row r="26" spans="2:10" s="44" customFormat="1" ht="12.75">
      <c r="B26" s="60"/>
      <c r="C26" s="301"/>
      <c r="D26" s="66"/>
      <c r="E26" s="62"/>
      <c r="F26" s="62"/>
      <c r="G26" s="62"/>
      <c r="H26" s="67"/>
      <c r="I26" s="64"/>
      <c r="J26" s="311">
        <f t="shared" si="0"/>
        <v>0</v>
      </c>
    </row>
    <row r="27" spans="2:10" s="44" customFormat="1" ht="13.5" thickBot="1">
      <c r="B27" s="334"/>
      <c r="C27" s="335"/>
      <c r="D27" s="336"/>
      <c r="E27" s="337"/>
      <c r="F27" s="337"/>
      <c r="G27" s="337"/>
      <c r="H27" s="338"/>
      <c r="I27" s="64"/>
      <c r="J27" s="343">
        <f t="shared" si="0"/>
        <v>0</v>
      </c>
    </row>
    <row r="28" spans="2:10" s="44" customFormat="1" ht="12.75">
      <c r="B28" s="339" t="s">
        <v>163</v>
      </c>
      <c r="C28" s="340">
        <f aca="true" t="shared" si="1" ref="C28:H28">SUM(C11:C27)</f>
        <v>0</v>
      </c>
      <c r="D28" s="341">
        <f t="shared" si="1"/>
        <v>0</v>
      </c>
      <c r="E28" s="342">
        <f t="shared" si="1"/>
        <v>0</v>
      </c>
      <c r="F28" s="342">
        <f t="shared" si="1"/>
        <v>0</v>
      </c>
      <c r="G28" s="342">
        <f t="shared" si="1"/>
        <v>0</v>
      </c>
      <c r="H28" s="342">
        <f t="shared" si="1"/>
        <v>0</v>
      </c>
      <c r="I28" s="296"/>
      <c r="J28" s="344"/>
    </row>
    <row r="29" spans="2:10" ht="12.75">
      <c r="B29" s="54" t="s">
        <v>159</v>
      </c>
      <c r="C29" s="299"/>
      <c r="D29" s="55"/>
      <c r="E29" s="56"/>
      <c r="F29" s="56"/>
      <c r="G29" s="56"/>
      <c r="H29" s="57"/>
      <c r="I29" s="58"/>
      <c r="J29" s="68"/>
    </row>
    <row r="30" spans="2:10" ht="12.75">
      <c r="B30" s="60" t="s">
        <v>177</v>
      </c>
      <c r="C30" s="300"/>
      <c r="D30" s="61"/>
      <c r="E30" s="62"/>
      <c r="F30" s="62"/>
      <c r="G30" s="62"/>
      <c r="H30" s="63"/>
      <c r="I30" s="64"/>
      <c r="J30" s="65">
        <f>SUM(D30:H30)-C30</f>
        <v>0</v>
      </c>
    </row>
    <row r="31" spans="2:10" ht="12.75">
      <c r="B31" s="60" t="s">
        <v>178</v>
      </c>
      <c r="C31" s="300"/>
      <c r="D31" s="61"/>
      <c r="E31" s="62"/>
      <c r="F31" s="62"/>
      <c r="G31" s="62"/>
      <c r="H31" s="63"/>
      <c r="I31" s="64"/>
      <c r="J31" s="65">
        <f>SUM(D31:H31)-C31</f>
        <v>0</v>
      </c>
    </row>
    <row r="32" spans="2:10" ht="12.75">
      <c r="B32" s="316" t="s">
        <v>179</v>
      </c>
      <c r="C32" s="317"/>
      <c r="D32" s="318"/>
      <c r="E32" s="319"/>
      <c r="F32" s="319"/>
      <c r="G32" s="319"/>
      <c r="H32" s="320"/>
      <c r="I32" s="64"/>
      <c r="J32" s="311">
        <f>SUM(D32:H32)-C32</f>
        <v>0</v>
      </c>
    </row>
    <row r="33" spans="2:10" ht="13.5" thickBot="1">
      <c r="B33" s="321" t="s">
        <v>180</v>
      </c>
      <c r="C33" s="322"/>
      <c r="D33" s="323"/>
      <c r="E33" s="324"/>
      <c r="F33" s="324"/>
      <c r="G33" s="324"/>
      <c r="H33" s="325"/>
      <c r="I33" s="64"/>
      <c r="J33" s="315">
        <f>SUM(D33:H33)-C33</f>
        <v>0</v>
      </c>
    </row>
    <row r="34" spans="2:10" ht="12.75">
      <c r="B34" s="326" t="s">
        <v>164</v>
      </c>
      <c r="C34" s="327">
        <f aca="true" t="shared" si="2" ref="C34:H34">SUM(C30:C33)</f>
        <v>0</v>
      </c>
      <c r="D34" s="328">
        <f t="shared" si="2"/>
        <v>0</v>
      </c>
      <c r="E34" s="329">
        <f t="shared" si="2"/>
        <v>0</v>
      </c>
      <c r="F34" s="329">
        <f t="shared" si="2"/>
        <v>0</v>
      </c>
      <c r="G34" s="329">
        <f t="shared" si="2"/>
        <v>0</v>
      </c>
      <c r="H34" s="329">
        <f t="shared" si="2"/>
        <v>0</v>
      </c>
      <c r="I34" s="295"/>
      <c r="J34" s="312"/>
    </row>
    <row r="35" spans="2:10" ht="12.75">
      <c r="B35" s="330" t="s">
        <v>148</v>
      </c>
      <c r="C35" s="331"/>
      <c r="D35" s="332"/>
      <c r="E35" s="333"/>
      <c r="F35" s="333"/>
      <c r="G35" s="333"/>
      <c r="H35" s="333"/>
      <c r="I35" s="69"/>
      <c r="J35" s="314"/>
    </row>
    <row r="36" spans="2:10" ht="30.75" customHeight="1">
      <c r="B36" s="305" t="s">
        <v>167</v>
      </c>
      <c r="C36" s="306">
        <f aca="true" t="shared" si="3" ref="C36:H36">C34+C28</f>
        <v>0</v>
      </c>
      <c r="D36" s="307">
        <f t="shared" si="3"/>
        <v>0</v>
      </c>
      <c r="E36" s="308">
        <f t="shared" si="3"/>
        <v>0</v>
      </c>
      <c r="F36" s="308">
        <f t="shared" si="3"/>
        <v>0</v>
      </c>
      <c r="G36" s="308">
        <f t="shared" si="3"/>
        <v>0</v>
      </c>
      <c r="H36" s="308">
        <f t="shared" si="3"/>
        <v>0</v>
      </c>
      <c r="I36" s="309"/>
      <c r="J36" s="310"/>
    </row>
    <row r="37" spans="2:10" ht="14.25" customHeight="1">
      <c r="B37" s="265" t="s">
        <v>151</v>
      </c>
      <c r="C37" s="302"/>
      <c r="D37" s="267"/>
      <c r="E37" s="268"/>
      <c r="F37" s="266"/>
      <c r="G37" s="266"/>
      <c r="H37" s="266"/>
      <c r="I37" s="58"/>
      <c r="J37" s="313"/>
    </row>
    <row r="38" spans="2:10" s="44" customFormat="1" ht="13.5" thickBot="1">
      <c r="B38" s="346" t="s">
        <v>42</v>
      </c>
      <c r="C38" s="347">
        <f>SUM(D38:H38)</f>
        <v>0</v>
      </c>
      <c r="D38" s="348">
        <f>D6-D36</f>
        <v>0</v>
      </c>
      <c r="E38" s="349">
        <f>E6-E36</f>
        <v>0</v>
      </c>
      <c r="F38" s="349">
        <f>F6-F36</f>
        <v>0</v>
      </c>
      <c r="G38" s="349">
        <f>G6-G36</f>
        <v>0</v>
      </c>
      <c r="H38" s="349">
        <f>H6-H36</f>
        <v>0</v>
      </c>
      <c r="I38" s="64"/>
      <c r="J38" s="345"/>
    </row>
    <row r="39" spans="2:10" ht="32.25" customHeight="1" thickBot="1">
      <c r="B39" s="350" t="s">
        <v>43</v>
      </c>
      <c r="C39" s="303">
        <f>C38+C34+C28</f>
        <v>0</v>
      </c>
      <c r="D39" s="297">
        <f>D38+D36</f>
        <v>0</v>
      </c>
      <c r="E39" s="286">
        <f>E38+E36</f>
        <v>0</v>
      </c>
      <c r="F39" s="286">
        <f>F38+F36</f>
        <v>0</v>
      </c>
      <c r="G39" s="286">
        <f>G38+G36</f>
        <v>0</v>
      </c>
      <c r="H39" s="286">
        <f>H38+H36</f>
        <v>0</v>
      </c>
      <c r="I39" s="71"/>
      <c r="J39" s="72"/>
    </row>
    <row r="40" spans="2:10" s="73" customFormat="1" ht="13.5" thickBot="1" thickTop="1">
      <c r="B40" s="285" t="s">
        <v>165</v>
      </c>
      <c r="C40" s="304" t="str">
        <f>IF(SUM(D40:H40)&lt;0.01,"NA",+C39/C39)</f>
        <v>NA</v>
      </c>
      <c r="D40" s="287" t="str">
        <f>IF(D6&lt;0.01,"NA",+D39/C39)</f>
        <v>NA</v>
      </c>
      <c r="E40" s="288" t="str">
        <f>IF(E6&lt;0.01,"NA",+E39/C39)</f>
        <v>NA</v>
      </c>
      <c r="F40" s="289" t="str">
        <f>IF(F6&lt;0.01,"NA",+F39/C39)</f>
        <v>NA</v>
      </c>
      <c r="G40" s="289" t="str">
        <f>IF(G6&lt;0.01,"NA",+G39/C39)</f>
        <v>NA</v>
      </c>
      <c r="H40" s="289" t="str">
        <f>IF(H6&lt;0.01,"NA",+H39/C39)</f>
        <v>NA</v>
      </c>
      <c r="I40" s="74"/>
      <c r="J40" s="290">
        <f>SUM(D40:H40)</f>
        <v>0</v>
      </c>
    </row>
    <row r="41" spans="3:10" ht="12">
      <c r="C41" s="75"/>
      <c r="E41" s="75"/>
      <c r="J41" s="75"/>
    </row>
    <row r="42" spans="2:11" ht="12">
      <c r="B42" s="76"/>
      <c r="C42" s="76"/>
      <c r="D42" s="76"/>
      <c r="E42" s="76"/>
      <c r="F42" s="77"/>
      <c r="G42" s="77"/>
      <c r="H42" s="77"/>
      <c r="I42" s="77"/>
      <c r="J42" s="77"/>
      <c r="K42" s="76"/>
    </row>
    <row r="43" spans="2:11" ht="12">
      <c r="B43" s="78"/>
      <c r="C43" s="78"/>
      <c r="D43" s="78"/>
      <c r="E43" s="78"/>
      <c r="F43" s="79"/>
      <c r="G43" s="79"/>
      <c r="H43" s="79"/>
      <c r="I43" s="80"/>
      <c r="J43" s="79"/>
      <c r="K43" s="78"/>
    </row>
    <row r="44" spans="2:11" ht="12">
      <c r="B44" s="78"/>
      <c r="C44" s="78"/>
      <c r="D44" s="78"/>
      <c r="E44" s="78"/>
      <c r="F44" s="79"/>
      <c r="G44" s="79"/>
      <c r="H44" s="79"/>
      <c r="I44" s="80"/>
      <c r="J44" s="78"/>
      <c r="K44" s="78"/>
    </row>
    <row r="45" spans="2:11" ht="12">
      <c r="B45" s="78"/>
      <c r="C45" s="78"/>
      <c r="D45" s="78"/>
      <c r="E45" s="78"/>
      <c r="F45" s="79"/>
      <c r="G45" s="79"/>
      <c r="H45" s="79"/>
      <c r="I45" s="80"/>
      <c r="J45" s="78"/>
      <c r="K45" s="78"/>
    </row>
    <row r="46" spans="2:11" ht="12">
      <c r="B46" s="78"/>
      <c r="C46" s="78"/>
      <c r="D46" s="78"/>
      <c r="E46" s="78"/>
      <c r="F46" s="78"/>
      <c r="G46" s="78"/>
      <c r="H46" s="78"/>
      <c r="I46" s="81"/>
      <c r="J46" s="78"/>
      <c r="K46" s="78"/>
    </row>
    <row r="47" spans="2:11" ht="12">
      <c r="B47" s="78"/>
      <c r="C47" s="78"/>
      <c r="D47" s="78"/>
      <c r="E47" s="78"/>
      <c r="F47" s="78"/>
      <c r="G47" s="78"/>
      <c r="H47" s="78" t="s">
        <v>44</v>
      </c>
      <c r="I47" s="81"/>
      <c r="J47" s="78"/>
      <c r="K47" s="78"/>
    </row>
  </sheetData>
  <sheetProtection password="C7A8" sheet="1" selectLockedCells="1"/>
  <conditionalFormatting sqref="N30">
    <cfRule type="cellIs" priority="1" dxfId="2" operator="lessThan" stopIfTrue="1">
      <formula>0</formula>
    </cfRule>
  </conditionalFormatting>
  <conditionalFormatting sqref="C39">
    <cfRule type="expression" priority="2" dxfId="1" stopIfTrue="1">
      <formula>$C$39&lt;$C$34</formula>
    </cfRule>
  </conditionalFormatting>
  <conditionalFormatting sqref="J11:J33">
    <cfRule type="cellIs" priority="3" dxfId="0" operator="notEqual" stopIfTrue="1">
      <formula>$C$11-$C$11</formula>
    </cfRule>
  </conditionalFormatting>
  <printOptions/>
  <pageMargins left="0.75" right="0.75" top="1" bottom="1" header="0.5118055555555555" footer="0.5118055555555555"/>
  <pageSetup fitToHeight="1" fitToWidth="1" horizontalDpi="300" verticalDpi="300" orientation="landscape" scale="72" r:id="rId2"/>
  <drawing r:id="rId1"/>
</worksheet>
</file>

<file path=xl/worksheets/sheet4.xml><?xml version="1.0" encoding="utf-8"?>
<worksheet xmlns="http://schemas.openxmlformats.org/spreadsheetml/2006/main" xmlns:r="http://schemas.openxmlformats.org/officeDocument/2006/relationships">
  <sheetPr>
    <tabColor indexed="19"/>
    <pageSetUpPr fitToPage="1"/>
  </sheetPr>
  <dimension ref="B1:AL75"/>
  <sheetViews>
    <sheetView showGridLines="0" zoomScale="80" zoomScaleNormal="80" zoomScalePageLayoutView="0" workbookViewId="0" topLeftCell="C47">
      <selection activeCell="J60" sqref="J60"/>
    </sheetView>
  </sheetViews>
  <sheetFormatPr defaultColWidth="9.140625" defaultRowHeight="12.75"/>
  <cols>
    <col min="1" max="1" width="34.28125" style="82" customWidth="1"/>
    <col min="2" max="2" width="45.28125" style="82" customWidth="1"/>
    <col min="3" max="3" width="8.28125" style="82" customWidth="1"/>
    <col min="4" max="15" width="13.8515625" style="83" customWidth="1"/>
    <col min="16" max="16" width="13.8515625" style="84" customWidth="1"/>
    <col min="17" max="17" width="18.140625" style="356" customWidth="1"/>
    <col min="18" max="38" width="9.140625" style="83" customWidth="1"/>
    <col min="39" max="16384" width="9.140625" style="82" customWidth="1"/>
  </cols>
  <sheetData>
    <row r="1" spans="2:38" s="85" customFormat="1" ht="39" customHeight="1" thickBot="1">
      <c r="B1" s="86" t="s">
        <v>45</v>
      </c>
      <c r="C1" s="87"/>
      <c r="D1" s="88"/>
      <c r="F1" s="89"/>
      <c r="G1" s="89"/>
      <c r="H1" s="89"/>
      <c r="I1" s="89"/>
      <c r="J1" s="89"/>
      <c r="K1" s="89"/>
      <c r="L1" s="89"/>
      <c r="M1" s="89"/>
      <c r="N1" s="89"/>
      <c r="O1" s="89"/>
      <c r="P1" s="90"/>
      <c r="Q1" s="353"/>
      <c r="R1" s="91"/>
      <c r="S1" s="91"/>
      <c r="T1" s="91"/>
      <c r="U1" s="91"/>
      <c r="V1" s="91"/>
      <c r="W1" s="91"/>
      <c r="X1" s="91"/>
      <c r="Y1" s="91"/>
      <c r="Z1" s="91"/>
      <c r="AA1" s="91"/>
      <c r="AB1" s="91"/>
      <c r="AC1" s="91"/>
      <c r="AD1" s="91"/>
      <c r="AE1" s="91"/>
      <c r="AF1" s="91"/>
      <c r="AG1" s="91"/>
      <c r="AH1" s="91"/>
      <c r="AI1" s="91"/>
      <c r="AJ1" s="91"/>
      <c r="AK1" s="91"/>
      <c r="AL1" s="91"/>
    </row>
    <row r="2" spans="2:38" s="92" customFormat="1" ht="12.75">
      <c r="B2" s="292" t="s">
        <v>46</v>
      </c>
      <c r="C2" s="293"/>
      <c r="D2" s="94" t="str">
        <f>IF('STEP 1 - Start Up Costs'!$C$3&lt;&gt;"",DATE(YEAR('STEP 1 - Start Up Costs'!C3),MONTH('STEP 1 - Start Up Costs'!C3)+1,),"1")</f>
        <v>1</v>
      </c>
      <c r="E2" s="94" t="str">
        <f>IF('STEP 1 - Start Up Costs'!$C$3&lt;&gt;"",DATE(YEAR(D2),MONTH(D2)+2,),TEXT(VALUE(D2+1),"##"))</f>
        <v>2</v>
      </c>
      <c r="F2" s="94" t="str">
        <f>IF('STEP 1 - Start Up Costs'!$C$3&lt;&gt;"",DATE(YEAR(E2),MONTH(E2)+2,),TEXT(VALUE(E2+1),"##"))</f>
        <v>3</v>
      </c>
      <c r="G2" s="94" t="str">
        <f>IF('STEP 1 - Start Up Costs'!$C$3&lt;&gt;"",DATE(YEAR(F2),MONTH(F2)+2,),TEXT(VALUE(F2+1),"##"))</f>
        <v>4</v>
      </c>
      <c r="H2" s="94" t="str">
        <f>IF('STEP 1 - Start Up Costs'!$C$3&lt;&gt;"",DATE(YEAR(G2),MONTH(G2)+2,),TEXT(VALUE(G2+1),"##"))</f>
        <v>5</v>
      </c>
      <c r="I2" s="94" t="str">
        <f>IF('STEP 1 - Start Up Costs'!$C$3&lt;&gt;"",DATE(YEAR(H2),MONTH(H2)+2,),TEXT(VALUE(H2+1),"##"))</f>
        <v>6</v>
      </c>
      <c r="J2" s="94" t="str">
        <f>IF('STEP 1 - Start Up Costs'!$C$3&lt;&gt;"",DATE(YEAR(I2),MONTH(I2)+2,),TEXT(VALUE(I2+1),"##"))</f>
        <v>7</v>
      </c>
      <c r="K2" s="94" t="str">
        <f>IF('STEP 1 - Start Up Costs'!$C$3&lt;&gt;"",DATE(YEAR(J2),MONTH(J2)+2,),TEXT(VALUE(J2+1),"##"))</f>
        <v>8</v>
      </c>
      <c r="L2" s="94" t="str">
        <f>IF('STEP 1 - Start Up Costs'!$C$3&lt;&gt;"",DATE(YEAR(K2),MONTH(K2)+2,),TEXT(VALUE(K2+1),"##"))</f>
        <v>9</v>
      </c>
      <c r="M2" s="94" t="str">
        <f>IF('STEP 1 - Start Up Costs'!$C$3&lt;&gt;"",DATE(YEAR(L2),MONTH(L2)+2,),TEXT(VALUE(L2+1),"##"))</f>
        <v>10</v>
      </c>
      <c r="N2" s="94" t="str">
        <f>IF('STEP 1 - Start Up Costs'!$C$3&lt;&gt;"",DATE(YEAR(M2),MONTH(M2)+2,),TEXT(VALUE(M2+1),"##"))</f>
        <v>11</v>
      </c>
      <c r="O2" s="94" t="str">
        <f>IF('STEP 1 - Start Up Costs'!$C$3&lt;&gt;"",DATE(YEAR(N2),MONTH(N2)+2,),TEXT(VALUE(N2+1),"##"))</f>
        <v>12</v>
      </c>
      <c r="P2" s="95" t="s">
        <v>47</v>
      </c>
      <c r="Q2" s="354"/>
      <c r="R2" s="96"/>
      <c r="S2" s="96"/>
      <c r="T2" s="96"/>
      <c r="U2" s="96"/>
      <c r="V2" s="96"/>
      <c r="W2" s="96"/>
      <c r="X2" s="96"/>
      <c r="Y2" s="96"/>
      <c r="Z2" s="96"/>
      <c r="AA2" s="96"/>
      <c r="AB2" s="96"/>
      <c r="AC2" s="96"/>
      <c r="AD2" s="96"/>
      <c r="AE2" s="96"/>
      <c r="AF2" s="96"/>
      <c r="AG2" s="96"/>
      <c r="AH2" s="96"/>
      <c r="AI2" s="96"/>
      <c r="AJ2" s="96"/>
      <c r="AK2" s="96"/>
      <c r="AL2" s="96"/>
    </row>
    <row r="3" spans="2:38" s="97" customFormat="1" ht="12.75">
      <c r="B3" s="98" t="s">
        <v>48</v>
      </c>
      <c r="C3" s="99"/>
      <c r="D3" s="361">
        <f>IF('STEP 1 - Start Up Costs'!$C$3&lt;&gt;"",1+C3,"")</f>
      </c>
      <c r="E3" s="361">
        <f>IF('STEP 1 - Start Up Costs'!$C$3&lt;&gt;"",1+D3,"")</f>
      </c>
      <c r="F3" s="361">
        <f>IF('STEP 1 - Start Up Costs'!$C$3&lt;&gt;"",1+E3,"")</f>
      </c>
      <c r="G3" s="361">
        <f>IF('STEP 1 - Start Up Costs'!$C$3&lt;&gt;"",1+F3,"")</f>
      </c>
      <c r="H3" s="361">
        <f>IF('STEP 1 - Start Up Costs'!$C$3&lt;&gt;"",1+G3,"")</f>
      </c>
      <c r="I3" s="361">
        <f>IF('STEP 1 - Start Up Costs'!$C$3&lt;&gt;"",1+H3,"")</f>
      </c>
      <c r="J3" s="361">
        <f>IF('STEP 1 - Start Up Costs'!$C$3&lt;&gt;"",1+I3,"")</f>
      </c>
      <c r="K3" s="361">
        <f>IF('STEP 1 - Start Up Costs'!$C$3&lt;&gt;"",1+J3,"")</f>
      </c>
      <c r="L3" s="361">
        <f>IF('STEP 1 - Start Up Costs'!$C$3&lt;&gt;"",1+K3,"")</f>
      </c>
      <c r="M3" s="361">
        <f>IF('STEP 1 - Start Up Costs'!$C$3&lt;&gt;"",1+L3,"")</f>
      </c>
      <c r="N3" s="361">
        <f>IF('STEP 1 - Start Up Costs'!$C$3&lt;&gt;"",1+M3,"")</f>
      </c>
      <c r="O3" s="361">
        <f>IF('STEP 1 - Start Up Costs'!$C$3&lt;&gt;"",1+N3,"")</f>
      </c>
      <c r="P3" s="102"/>
      <c r="Q3" s="355"/>
      <c r="R3" s="103"/>
      <c r="S3" s="103"/>
      <c r="T3" s="103"/>
      <c r="U3" s="103"/>
      <c r="V3" s="103"/>
      <c r="W3" s="103"/>
      <c r="X3" s="103"/>
      <c r="Y3" s="103"/>
      <c r="Z3" s="103"/>
      <c r="AA3" s="103"/>
      <c r="AB3" s="103"/>
      <c r="AC3" s="103"/>
      <c r="AD3" s="103"/>
      <c r="AE3" s="103"/>
      <c r="AF3" s="103"/>
      <c r="AG3" s="103"/>
      <c r="AH3" s="103"/>
      <c r="AI3" s="103"/>
      <c r="AJ3" s="103"/>
      <c r="AK3" s="103"/>
      <c r="AL3" s="103"/>
    </row>
    <row r="4" spans="2:16" ht="12.75">
      <c r="B4" s="60" t="s">
        <v>173</v>
      </c>
      <c r="C4" s="104"/>
      <c r="D4" s="105"/>
      <c r="E4" s="105"/>
      <c r="F4" s="105"/>
      <c r="G4" s="105"/>
      <c r="H4" s="105"/>
      <c r="I4" s="105"/>
      <c r="J4" s="105"/>
      <c r="K4" s="105"/>
      <c r="L4" s="105"/>
      <c r="M4" s="105"/>
      <c r="N4" s="105"/>
      <c r="O4" s="105"/>
      <c r="P4" s="106">
        <f>SUM(D4:O4)</f>
        <v>0</v>
      </c>
    </row>
    <row r="5" spans="2:16" ht="12.75">
      <c r="B5" s="60" t="s">
        <v>174</v>
      </c>
      <c r="C5" s="104"/>
      <c r="D5" s="105"/>
      <c r="E5" s="105"/>
      <c r="F5" s="105"/>
      <c r="G5" s="105"/>
      <c r="H5" s="105"/>
      <c r="I5" s="105"/>
      <c r="J5" s="105"/>
      <c r="K5" s="105"/>
      <c r="L5" s="105"/>
      <c r="M5" s="105"/>
      <c r="N5" s="105"/>
      <c r="O5" s="105"/>
      <c r="P5" s="106">
        <f>SUM(D5:O5)</f>
        <v>0</v>
      </c>
    </row>
    <row r="6" spans="2:16" ht="12.75">
      <c r="B6" s="60" t="s">
        <v>175</v>
      </c>
      <c r="C6" s="104"/>
      <c r="D6" s="105"/>
      <c r="E6" s="105"/>
      <c r="F6" s="105"/>
      <c r="G6" s="105"/>
      <c r="H6" s="105"/>
      <c r="I6" s="105"/>
      <c r="J6" s="105"/>
      <c r="K6" s="105"/>
      <c r="L6" s="105"/>
      <c r="M6" s="105"/>
      <c r="N6" s="105"/>
      <c r="O6" s="105"/>
      <c r="P6" s="106">
        <f>SUM(D6:O6)</f>
        <v>0</v>
      </c>
    </row>
    <row r="7" spans="2:16" ht="12.75">
      <c r="B7" s="60" t="s">
        <v>176</v>
      </c>
      <c r="C7" s="104"/>
      <c r="D7" s="105"/>
      <c r="E7" s="105"/>
      <c r="F7" s="105"/>
      <c r="G7" s="105"/>
      <c r="H7" s="105"/>
      <c r="I7" s="105"/>
      <c r="J7" s="105"/>
      <c r="K7" s="105"/>
      <c r="L7" s="105"/>
      <c r="M7" s="105"/>
      <c r="N7" s="105"/>
      <c r="O7" s="105"/>
      <c r="P7" s="106">
        <f>SUM(D7:O7)</f>
        <v>0</v>
      </c>
    </row>
    <row r="8" spans="2:17" ht="12.75">
      <c r="B8" s="98" t="s">
        <v>49</v>
      </c>
      <c r="C8" s="107" t="s">
        <v>50</v>
      </c>
      <c r="D8" s="100"/>
      <c r="E8" s="101"/>
      <c r="F8" s="101"/>
      <c r="G8" s="101"/>
      <c r="H8" s="101"/>
      <c r="I8" s="101"/>
      <c r="J8" s="101"/>
      <c r="K8" s="101"/>
      <c r="L8" s="101"/>
      <c r="M8" s="101"/>
      <c r="N8" s="101"/>
      <c r="O8" s="101"/>
      <c r="P8" s="102"/>
      <c r="Q8" s="355" t="s">
        <v>51</v>
      </c>
    </row>
    <row r="9" spans="2:17" ht="12.75">
      <c r="B9" s="108" t="str">
        <f>+B4</f>
        <v>Sales category 1</v>
      </c>
      <c r="C9" s="109">
        <v>0</v>
      </c>
      <c r="D9" s="110">
        <f aca="true" t="shared" si="0" ref="D9:O9">+$C$9*D4</f>
        <v>0</v>
      </c>
      <c r="E9" s="110">
        <f t="shared" si="0"/>
        <v>0</v>
      </c>
      <c r="F9" s="110">
        <f t="shared" si="0"/>
        <v>0</v>
      </c>
      <c r="G9" s="110">
        <f t="shared" si="0"/>
        <v>0</v>
      </c>
      <c r="H9" s="110">
        <f t="shared" si="0"/>
        <v>0</v>
      </c>
      <c r="I9" s="110">
        <f t="shared" si="0"/>
        <v>0</v>
      </c>
      <c r="J9" s="110">
        <f t="shared" si="0"/>
        <v>0</v>
      </c>
      <c r="K9" s="110">
        <f t="shared" si="0"/>
        <v>0</v>
      </c>
      <c r="L9" s="110">
        <f t="shared" si="0"/>
        <v>0</v>
      </c>
      <c r="M9" s="110">
        <f t="shared" si="0"/>
        <v>0</v>
      </c>
      <c r="N9" s="110">
        <f t="shared" si="0"/>
        <v>0</v>
      </c>
      <c r="O9" s="110">
        <f t="shared" si="0"/>
        <v>0</v>
      </c>
      <c r="P9" s="111">
        <f>SUM(D9:O9)</f>
        <v>0</v>
      </c>
      <c r="Q9" s="351">
        <f>_xlfn.IFERROR(+P9/$P$13,0)</f>
        <v>0</v>
      </c>
    </row>
    <row r="10" spans="2:38" s="97" customFormat="1" ht="12.75">
      <c r="B10" s="108" t="str">
        <f>+B5</f>
        <v>Sales category 2</v>
      </c>
      <c r="C10" s="109">
        <v>0</v>
      </c>
      <c r="D10" s="110">
        <f aca="true" t="shared" si="1" ref="D10:O10">+$C$10*D5</f>
        <v>0</v>
      </c>
      <c r="E10" s="110">
        <f t="shared" si="1"/>
        <v>0</v>
      </c>
      <c r="F10" s="110">
        <f t="shared" si="1"/>
        <v>0</v>
      </c>
      <c r="G10" s="110">
        <f t="shared" si="1"/>
        <v>0</v>
      </c>
      <c r="H10" s="110">
        <f t="shared" si="1"/>
        <v>0</v>
      </c>
      <c r="I10" s="110">
        <f t="shared" si="1"/>
        <v>0</v>
      </c>
      <c r="J10" s="110">
        <f t="shared" si="1"/>
        <v>0</v>
      </c>
      <c r="K10" s="110">
        <f t="shared" si="1"/>
        <v>0</v>
      </c>
      <c r="L10" s="110">
        <f t="shared" si="1"/>
        <v>0</v>
      </c>
      <c r="M10" s="110">
        <f t="shared" si="1"/>
        <v>0</v>
      </c>
      <c r="N10" s="110">
        <f t="shared" si="1"/>
        <v>0</v>
      </c>
      <c r="O10" s="110">
        <f t="shared" si="1"/>
        <v>0</v>
      </c>
      <c r="P10" s="111">
        <f>SUM(D10:O10)</f>
        <v>0</v>
      </c>
      <c r="Q10" s="351">
        <f>_xlfn.IFERROR(+P10/$P$13,0)</f>
        <v>0</v>
      </c>
      <c r="R10" s="103"/>
      <c r="S10" s="103"/>
      <c r="T10" s="103"/>
      <c r="U10" s="103"/>
      <c r="V10" s="103"/>
      <c r="W10" s="103"/>
      <c r="X10" s="103"/>
      <c r="Y10" s="103"/>
      <c r="Z10" s="103"/>
      <c r="AA10" s="103"/>
      <c r="AB10" s="103"/>
      <c r="AC10" s="103"/>
      <c r="AD10" s="103"/>
      <c r="AE10" s="103"/>
      <c r="AF10" s="103"/>
      <c r="AG10" s="103"/>
      <c r="AH10" s="103"/>
      <c r="AI10" s="103"/>
      <c r="AJ10" s="103"/>
      <c r="AK10" s="103"/>
      <c r="AL10" s="103"/>
    </row>
    <row r="11" spans="2:17" ht="12.75">
      <c r="B11" s="108" t="str">
        <f>+B6</f>
        <v>Sales category 3</v>
      </c>
      <c r="C11" s="109">
        <v>0</v>
      </c>
      <c r="D11" s="110">
        <f aca="true" t="shared" si="2" ref="D11:O11">+$C$11*D6</f>
        <v>0</v>
      </c>
      <c r="E11" s="110">
        <f t="shared" si="2"/>
        <v>0</v>
      </c>
      <c r="F11" s="110">
        <f t="shared" si="2"/>
        <v>0</v>
      </c>
      <c r="G11" s="110">
        <f t="shared" si="2"/>
        <v>0</v>
      </c>
      <c r="H11" s="110">
        <f t="shared" si="2"/>
        <v>0</v>
      </c>
      <c r="I11" s="110">
        <f t="shared" si="2"/>
        <v>0</v>
      </c>
      <c r="J11" s="110">
        <f t="shared" si="2"/>
        <v>0</v>
      </c>
      <c r="K11" s="110">
        <f t="shared" si="2"/>
        <v>0</v>
      </c>
      <c r="L11" s="110">
        <f t="shared" si="2"/>
        <v>0</v>
      </c>
      <c r="M11" s="110">
        <f t="shared" si="2"/>
        <v>0</v>
      </c>
      <c r="N11" s="110">
        <f t="shared" si="2"/>
        <v>0</v>
      </c>
      <c r="O11" s="110">
        <f t="shared" si="2"/>
        <v>0</v>
      </c>
      <c r="P11" s="111">
        <f>SUM(D11:O11)</f>
        <v>0</v>
      </c>
      <c r="Q11" s="351">
        <f>_xlfn.IFERROR(+P11/$P$13,0)</f>
        <v>0</v>
      </c>
    </row>
    <row r="12" spans="2:17" ht="12.75">
      <c r="B12" s="108" t="str">
        <f>B7</f>
        <v>Sales category 4</v>
      </c>
      <c r="C12" s="109">
        <v>0</v>
      </c>
      <c r="D12" s="110">
        <f>+$C$12*D7</f>
        <v>0</v>
      </c>
      <c r="E12" s="110">
        <f aca="true" t="shared" si="3" ref="E12:O12">$C$12*E7</f>
        <v>0</v>
      </c>
      <c r="F12" s="110">
        <f t="shared" si="3"/>
        <v>0</v>
      </c>
      <c r="G12" s="110">
        <f t="shared" si="3"/>
        <v>0</v>
      </c>
      <c r="H12" s="110">
        <f t="shared" si="3"/>
        <v>0</v>
      </c>
      <c r="I12" s="110">
        <f t="shared" si="3"/>
        <v>0</v>
      </c>
      <c r="J12" s="110">
        <f t="shared" si="3"/>
        <v>0</v>
      </c>
      <c r="K12" s="110">
        <f t="shared" si="3"/>
        <v>0</v>
      </c>
      <c r="L12" s="110">
        <f t="shared" si="3"/>
        <v>0</v>
      </c>
      <c r="M12" s="110">
        <f t="shared" si="3"/>
        <v>0</v>
      </c>
      <c r="N12" s="110">
        <f t="shared" si="3"/>
        <v>0</v>
      </c>
      <c r="O12" s="110">
        <f t="shared" si="3"/>
        <v>0</v>
      </c>
      <c r="P12" s="111">
        <f>SUM(D12:O12)</f>
        <v>0</v>
      </c>
      <c r="Q12" s="351">
        <f>_xlfn.IFERROR(+P12/$P$13,0)</f>
        <v>0</v>
      </c>
    </row>
    <row r="13" spans="2:17" ht="12.75">
      <c r="B13" s="93" t="s">
        <v>52</v>
      </c>
      <c r="C13" s="113"/>
      <c r="D13" s="114">
        <f aca="true" t="shared" si="4" ref="D13:P13">SUM(D9:D12)</f>
        <v>0</v>
      </c>
      <c r="E13" s="114">
        <f t="shared" si="4"/>
        <v>0</v>
      </c>
      <c r="F13" s="114">
        <f t="shared" si="4"/>
        <v>0</v>
      </c>
      <c r="G13" s="114">
        <f t="shared" si="4"/>
        <v>0</v>
      </c>
      <c r="H13" s="114">
        <f t="shared" si="4"/>
        <v>0</v>
      </c>
      <c r="I13" s="114">
        <f t="shared" si="4"/>
        <v>0</v>
      </c>
      <c r="J13" s="114">
        <f t="shared" si="4"/>
        <v>0</v>
      </c>
      <c r="K13" s="114">
        <f t="shared" si="4"/>
        <v>0</v>
      </c>
      <c r="L13" s="114">
        <f t="shared" si="4"/>
        <v>0</v>
      </c>
      <c r="M13" s="114">
        <f t="shared" si="4"/>
        <v>0</v>
      </c>
      <c r="N13" s="114">
        <f t="shared" si="4"/>
        <v>0</v>
      </c>
      <c r="O13" s="114">
        <f t="shared" si="4"/>
        <v>0</v>
      </c>
      <c r="P13" s="115">
        <f t="shared" si="4"/>
        <v>0</v>
      </c>
      <c r="Q13" s="357"/>
    </row>
    <row r="14" spans="2:17" ht="12.75">
      <c r="B14" s="98" t="s">
        <v>166</v>
      </c>
      <c r="C14" s="107"/>
      <c r="D14" s="100"/>
      <c r="E14" s="101"/>
      <c r="F14" s="101"/>
      <c r="G14" s="101"/>
      <c r="H14" s="101"/>
      <c r="I14" s="101"/>
      <c r="J14" s="101"/>
      <c r="K14" s="101"/>
      <c r="L14" s="101"/>
      <c r="M14" s="101"/>
      <c r="N14" s="101"/>
      <c r="O14" s="101"/>
      <c r="P14" s="102"/>
      <c r="Q14" s="357"/>
    </row>
    <row r="15" spans="2:17" ht="12.75">
      <c r="B15" s="108" t="str">
        <f>'STEP 1 - Start Up Costs'!D5</f>
        <v>Owner Will Contribute</v>
      </c>
      <c r="C15" s="116"/>
      <c r="D15" s="117">
        <f>'STEP 1 - Start Up Costs'!D39</f>
        <v>0</v>
      </c>
      <c r="E15" s="105"/>
      <c r="F15" s="105"/>
      <c r="G15" s="105"/>
      <c r="H15" s="105"/>
      <c r="I15" s="105"/>
      <c r="J15" s="105"/>
      <c r="K15" s="105"/>
      <c r="L15" s="105"/>
      <c r="M15" s="105"/>
      <c r="N15" s="105"/>
      <c r="O15" s="105"/>
      <c r="P15" s="111">
        <f aca="true" t="shared" si="5" ref="P15:P22">SUM(D15:O15)</f>
        <v>0</v>
      </c>
      <c r="Q15" s="358"/>
    </row>
    <row r="16" spans="2:17" ht="12.75">
      <c r="B16" s="108" t="str">
        <f>'STEP 1 - Start Up Costs'!E5</f>
        <v>Futurpreneur Loan Funding</v>
      </c>
      <c r="C16" s="116"/>
      <c r="D16" s="117">
        <f>'STEP 1 - Start Up Costs'!E39</f>
        <v>0</v>
      </c>
      <c r="E16" s="105"/>
      <c r="F16" s="105"/>
      <c r="G16" s="105"/>
      <c r="H16" s="105"/>
      <c r="I16" s="105"/>
      <c r="J16" s="105"/>
      <c r="K16" s="105"/>
      <c r="L16" s="105"/>
      <c r="M16" s="105"/>
      <c r="N16" s="105"/>
      <c r="O16" s="105"/>
      <c r="P16" s="111">
        <f t="shared" si="5"/>
        <v>0</v>
      </c>
      <c r="Q16" s="358"/>
    </row>
    <row r="17" spans="2:17" ht="12.75">
      <c r="B17" s="118" t="str">
        <f>'STEP 1 - Start Up Costs'!F5</f>
        <v>BDC Loan Funding</v>
      </c>
      <c r="C17" s="116"/>
      <c r="D17" s="117">
        <f>'STEP 1 - Start Up Costs'!F6</f>
        <v>0</v>
      </c>
      <c r="E17" s="105"/>
      <c r="F17" s="105"/>
      <c r="G17" s="105"/>
      <c r="H17" s="105"/>
      <c r="I17" s="105"/>
      <c r="J17" s="105"/>
      <c r="K17" s="105"/>
      <c r="L17" s="105"/>
      <c r="M17" s="105"/>
      <c r="N17" s="105"/>
      <c r="O17" s="105"/>
      <c r="P17" s="111">
        <f t="shared" si="5"/>
        <v>0</v>
      </c>
      <c r="Q17" s="358"/>
    </row>
    <row r="18" spans="2:17" ht="12.75">
      <c r="B18" s="118" t="str">
        <f>'STEP 1 - Start Up Costs'!G5</f>
        <v>Other Funding 1</v>
      </c>
      <c r="C18" s="116"/>
      <c r="D18" s="117">
        <f>'STEP 1 - Start Up Costs'!G6</f>
        <v>0</v>
      </c>
      <c r="E18" s="105"/>
      <c r="F18" s="105"/>
      <c r="G18" s="105"/>
      <c r="H18" s="105"/>
      <c r="I18" s="105"/>
      <c r="J18" s="105"/>
      <c r="K18" s="105"/>
      <c r="L18" s="105"/>
      <c r="M18" s="105"/>
      <c r="N18" s="105"/>
      <c r="O18" s="105"/>
      <c r="P18" s="111">
        <f t="shared" si="5"/>
        <v>0</v>
      </c>
      <c r="Q18" s="358"/>
    </row>
    <row r="19" spans="2:17" ht="12.75">
      <c r="B19" s="118" t="str">
        <f>'STEP 1 - Start Up Costs'!H5</f>
        <v>Other Funding 2</v>
      </c>
      <c r="C19" s="116"/>
      <c r="D19" s="117">
        <f>'STEP 1 - Start Up Costs'!H6</f>
        <v>0</v>
      </c>
      <c r="E19" s="105"/>
      <c r="F19" s="105"/>
      <c r="G19" s="105"/>
      <c r="H19" s="105"/>
      <c r="I19" s="105"/>
      <c r="J19" s="105"/>
      <c r="K19" s="105"/>
      <c r="L19" s="105"/>
      <c r="M19" s="105"/>
      <c r="N19" s="105"/>
      <c r="O19" s="105"/>
      <c r="P19" s="111">
        <f t="shared" si="5"/>
        <v>0</v>
      </c>
      <c r="Q19" s="358"/>
    </row>
    <row r="20" spans="2:17" ht="25.5">
      <c r="B20" s="118" t="s">
        <v>53</v>
      </c>
      <c r="C20" s="116"/>
      <c r="D20" s="105"/>
      <c r="E20" s="105"/>
      <c r="F20" s="105"/>
      <c r="G20" s="105"/>
      <c r="H20" s="105"/>
      <c r="I20" s="105"/>
      <c r="J20" s="105"/>
      <c r="K20" s="105"/>
      <c r="L20" s="105"/>
      <c r="M20" s="105"/>
      <c r="N20" s="105"/>
      <c r="O20" s="105"/>
      <c r="P20" s="111">
        <f t="shared" si="5"/>
        <v>0</v>
      </c>
      <c r="Q20" s="357"/>
    </row>
    <row r="21" spans="2:38" s="97" customFormat="1" ht="12.75" customHeight="1">
      <c r="B21" s="93" t="s">
        <v>54</v>
      </c>
      <c r="C21" s="113"/>
      <c r="D21" s="119">
        <f aca="true" t="shared" si="6" ref="D21:O21">SUM(D15:D20)</f>
        <v>0</v>
      </c>
      <c r="E21" s="119">
        <f t="shared" si="6"/>
        <v>0</v>
      </c>
      <c r="F21" s="119">
        <f t="shared" si="6"/>
        <v>0</v>
      </c>
      <c r="G21" s="119">
        <f t="shared" si="6"/>
        <v>0</v>
      </c>
      <c r="H21" s="119">
        <f t="shared" si="6"/>
        <v>0</v>
      </c>
      <c r="I21" s="119">
        <f t="shared" si="6"/>
        <v>0</v>
      </c>
      <c r="J21" s="119">
        <f t="shared" si="6"/>
        <v>0</v>
      </c>
      <c r="K21" s="119">
        <f t="shared" si="6"/>
        <v>0</v>
      </c>
      <c r="L21" s="119">
        <f t="shared" si="6"/>
        <v>0</v>
      </c>
      <c r="M21" s="119">
        <f t="shared" si="6"/>
        <v>0</v>
      </c>
      <c r="N21" s="119">
        <f t="shared" si="6"/>
        <v>0</v>
      </c>
      <c r="O21" s="119">
        <f t="shared" si="6"/>
        <v>0</v>
      </c>
      <c r="P21" s="115">
        <f t="shared" si="5"/>
        <v>0</v>
      </c>
      <c r="Q21" s="359"/>
      <c r="R21" s="103"/>
      <c r="S21" s="103"/>
      <c r="T21" s="103"/>
      <c r="U21" s="103"/>
      <c r="V21" s="103"/>
      <c r="W21" s="103"/>
      <c r="X21" s="103"/>
      <c r="Y21" s="103"/>
      <c r="Z21" s="103"/>
      <c r="AA21" s="103"/>
      <c r="AB21" s="103"/>
      <c r="AC21" s="103"/>
      <c r="AD21" s="103"/>
      <c r="AE21" s="103"/>
      <c r="AF21" s="103"/>
      <c r="AG21" s="103"/>
      <c r="AH21" s="103"/>
      <c r="AI21" s="103"/>
      <c r="AJ21" s="103"/>
      <c r="AK21" s="103"/>
      <c r="AL21" s="103"/>
    </row>
    <row r="22" spans="2:38" s="97" customFormat="1" ht="12.75" customHeight="1">
      <c r="B22" s="120" t="s">
        <v>55</v>
      </c>
      <c r="C22" s="121"/>
      <c r="D22" s="119">
        <f aca="true" t="shared" si="7" ref="D22:O22">+D13+D21</f>
        <v>0</v>
      </c>
      <c r="E22" s="122">
        <f t="shared" si="7"/>
        <v>0</v>
      </c>
      <c r="F22" s="122">
        <f t="shared" si="7"/>
        <v>0</v>
      </c>
      <c r="G22" s="122">
        <f t="shared" si="7"/>
        <v>0</v>
      </c>
      <c r="H22" s="122">
        <f t="shared" si="7"/>
        <v>0</v>
      </c>
      <c r="I22" s="122">
        <f t="shared" si="7"/>
        <v>0</v>
      </c>
      <c r="J22" s="122">
        <f t="shared" si="7"/>
        <v>0</v>
      </c>
      <c r="K22" s="122">
        <f t="shared" si="7"/>
        <v>0</v>
      </c>
      <c r="L22" s="122">
        <f t="shared" si="7"/>
        <v>0</v>
      </c>
      <c r="M22" s="122">
        <f t="shared" si="7"/>
        <v>0</v>
      </c>
      <c r="N22" s="122">
        <f t="shared" si="7"/>
        <v>0</v>
      </c>
      <c r="O22" s="122">
        <f t="shared" si="7"/>
        <v>0</v>
      </c>
      <c r="P22" s="115">
        <f t="shared" si="5"/>
        <v>0</v>
      </c>
      <c r="Q22" s="355"/>
      <c r="R22" s="103"/>
      <c r="S22" s="103"/>
      <c r="T22" s="103"/>
      <c r="U22" s="103"/>
      <c r="V22" s="103"/>
      <c r="W22" s="103"/>
      <c r="X22" s="103"/>
      <c r="Y22" s="103"/>
      <c r="Z22" s="103"/>
      <c r="AA22" s="103"/>
      <c r="AB22" s="103"/>
      <c r="AC22" s="103"/>
      <c r="AD22" s="103"/>
      <c r="AE22" s="103"/>
      <c r="AF22" s="103"/>
      <c r="AG22" s="103"/>
      <c r="AH22" s="103"/>
      <c r="AI22" s="103"/>
      <c r="AJ22" s="103"/>
      <c r="AK22" s="103"/>
      <c r="AL22" s="103"/>
    </row>
    <row r="23" spans="2:17" ht="38.25">
      <c r="B23" s="98" t="s">
        <v>56</v>
      </c>
      <c r="C23" s="123" t="s">
        <v>57</v>
      </c>
      <c r="D23" s="100"/>
      <c r="E23" s="101"/>
      <c r="F23" s="101"/>
      <c r="G23" s="101"/>
      <c r="H23" s="101"/>
      <c r="I23" s="101"/>
      <c r="J23" s="101"/>
      <c r="K23" s="101"/>
      <c r="L23" s="101"/>
      <c r="M23" s="101"/>
      <c r="N23" s="101"/>
      <c r="O23" s="101"/>
      <c r="P23" s="102"/>
      <c r="Q23" s="364" t="s">
        <v>155</v>
      </c>
    </row>
    <row r="24" spans="2:17" ht="12.75">
      <c r="B24" s="124" t="s">
        <v>58</v>
      </c>
      <c r="D24" s="125"/>
      <c r="E24" s="126"/>
      <c r="F24" s="126"/>
      <c r="G24" s="126"/>
      <c r="H24" s="126"/>
      <c r="I24" s="126"/>
      <c r="J24" s="126"/>
      <c r="K24" s="126"/>
      <c r="L24" s="126"/>
      <c r="M24" s="126"/>
      <c r="N24" s="126"/>
      <c r="O24" s="126"/>
      <c r="P24" s="111"/>
      <c r="Q24" s="364"/>
    </row>
    <row r="25" spans="2:17" ht="12.75">
      <c r="B25" s="108" t="str">
        <f>+B4</f>
        <v>Sales category 1</v>
      </c>
      <c r="C25" s="127">
        <v>0</v>
      </c>
      <c r="D25" s="110">
        <f aca="true" t="shared" si="8" ref="D25:J25">D9*($C25)</f>
        <v>0</v>
      </c>
      <c r="E25" s="110">
        <f t="shared" si="8"/>
        <v>0</v>
      </c>
      <c r="F25" s="110">
        <f t="shared" si="8"/>
        <v>0</v>
      </c>
      <c r="G25" s="110">
        <f t="shared" si="8"/>
        <v>0</v>
      </c>
      <c r="H25" s="110">
        <f t="shared" si="8"/>
        <v>0</v>
      </c>
      <c r="I25" s="110">
        <f t="shared" si="8"/>
        <v>0</v>
      </c>
      <c r="J25" s="110">
        <f t="shared" si="8"/>
        <v>0</v>
      </c>
      <c r="K25" s="110">
        <f>K9*($C25)</f>
        <v>0</v>
      </c>
      <c r="L25" s="110">
        <f>L9*($C25)</f>
        <v>0</v>
      </c>
      <c r="M25" s="110">
        <f>M9*($C25)</f>
        <v>0</v>
      </c>
      <c r="N25" s="110">
        <f>N9*($C25)</f>
        <v>0</v>
      </c>
      <c r="O25" s="110">
        <f>O9*($C25)</f>
        <v>0</v>
      </c>
      <c r="P25" s="111">
        <f>SUM(D25:O25)</f>
        <v>0</v>
      </c>
      <c r="Q25" s="352">
        <f>P9*C25</f>
        <v>0</v>
      </c>
    </row>
    <row r="26" spans="2:38" s="97" customFormat="1" ht="12.75">
      <c r="B26" s="108" t="str">
        <f>+B5</f>
        <v>Sales category 2</v>
      </c>
      <c r="C26" s="127">
        <v>0</v>
      </c>
      <c r="D26" s="110">
        <f aca="true" t="shared" si="9" ref="D26:J26">D10*($C26)</f>
        <v>0</v>
      </c>
      <c r="E26" s="110">
        <f t="shared" si="9"/>
        <v>0</v>
      </c>
      <c r="F26" s="110">
        <f t="shared" si="9"/>
        <v>0</v>
      </c>
      <c r="G26" s="110">
        <f t="shared" si="9"/>
        <v>0</v>
      </c>
      <c r="H26" s="110">
        <f t="shared" si="9"/>
        <v>0</v>
      </c>
      <c r="I26" s="110">
        <f t="shared" si="9"/>
        <v>0</v>
      </c>
      <c r="J26" s="110">
        <f t="shared" si="9"/>
        <v>0</v>
      </c>
      <c r="K26" s="110">
        <f aca="true" t="shared" si="10" ref="K26:O28">K10*($C26)</f>
        <v>0</v>
      </c>
      <c r="L26" s="110">
        <f t="shared" si="10"/>
        <v>0</v>
      </c>
      <c r="M26" s="110">
        <f t="shared" si="10"/>
        <v>0</v>
      </c>
      <c r="N26" s="110">
        <f t="shared" si="10"/>
        <v>0</v>
      </c>
      <c r="O26" s="110">
        <f t="shared" si="10"/>
        <v>0</v>
      </c>
      <c r="P26" s="111">
        <f>SUM(D26:O26)</f>
        <v>0</v>
      </c>
      <c r="Q26" s="352">
        <f>P10*C26</f>
        <v>0</v>
      </c>
      <c r="R26" s="103"/>
      <c r="S26" s="103"/>
      <c r="T26" s="103"/>
      <c r="U26" s="103"/>
      <c r="V26" s="103"/>
      <c r="W26" s="103"/>
      <c r="X26" s="103"/>
      <c r="Y26" s="103"/>
      <c r="Z26" s="103"/>
      <c r="AA26" s="103"/>
      <c r="AB26" s="103"/>
      <c r="AC26" s="103"/>
      <c r="AD26" s="103"/>
      <c r="AE26" s="103"/>
      <c r="AF26" s="103"/>
      <c r="AG26" s="103"/>
      <c r="AH26" s="103"/>
      <c r="AI26" s="103"/>
      <c r="AJ26" s="103"/>
      <c r="AK26" s="103"/>
      <c r="AL26" s="103"/>
    </row>
    <row r="27" spans="2:38" s="97" customFormat="1" ht="12.75">
      <c r="B27" s="108" t="str">
        <f>+B6</f>
        <v>Sales category 3</v>
      </c>
      <c r="C27" s="127">
        <v>0</v>
      </c>
      <c r="D27" s="110">
        <f aca="true" t="shared" si="11" ref="D27:J27">D11*($C27)</f>
        <v>0</v>
      </c>
      <c r="E27" s="110">
        <f t="shared" si="11"/>
        <v>0</v>
      </c>
      <c r="F27" s="110">
        <f t="shared" si="11"/>
        <v>0</v>
      </c>
      <c r="G27" s="110">
        <f t="shared" si="11"/>
        <v>0</v>
      </c>
      <c r="H27" s="110">
        <f t="shared" si="11"/>
        <v>0</v>
      </c>
      <c r="I27" s="110">
        <f t="shared" si="11"/>
        <v>0</v>
      </c>
      <c r="J27" s="110">
        <f t="shared" si="11"/>
        <v>0</v>
      </c>
      <c r="K27" s="110">
        <f t="shared" si="10"/>
        <v>0</v>
      </c>
      <c r="L27" s="110">
        <f t="shared" si="10"/>
        <v>0</v>
      </c>
      <c r="M27" s="110">
        <f t="shared" si="10"/>
        <v>0</v>
      </c>
      <c r="N27" s="110">
        <f t="shared" si="10"/>
        <v>0</v>
      </c>
      <c r="O27" s="110">
        <f t="shared" si="10"/>
        <v>0</v>
      </c>
      <c r="P27" s="111">
        <f>SUM(D27:O27)</f>
        <v>0</v>
      </c>
      <c r="Q27" s="352">
        <f>P11*C27</f>
        <v>0</v>
      </c>
      <c r="R27" s="103"/>
      <c r="S27" s="103"/>
      <c r="T27" s="103"/>
      <c r="U27" s="103"/>
      <c r="V27" s="103"/>
      <c r="W27" s="103"/>
      <c r="X27" s="103"/>
      <c r="Y27" s="103"/>
      <c r="Z27" s="103"/>
      <c r="AA27" s="103"/>
      <c r="AB27" s="103"/>
      <c r="AC27" s="103"/>
      <c r="AD27" s="103"/>
      <c r="AE27" s="103"/>
      <c r="AF27" s="103"/>
      <c r="AG27" s="103"/>
      <c r="AH27" s="103"/>
      <c r="AI27" s="103"/>
      <c r="AJ27" s="103"/>
      <c r="AK27" s="103"/>
      <c r="AL27" s="103"/>
    </row>
    <row r="28" spans="2:17" ht="12.75">
      <c r="B28" s="108" t="str">
        <f>B7</f>
        <v>Sales category 4</v>
      </c>
      <c r="C28" s="127">
        <v>0</v>
      </c>
      <c r="D28" s="110">
        <f aca="true" t="shared" si="12" ref="D28:J28">D12*($C28)</f>
        <v>0</v>
      </c>
      <c r="E28" s="110">
        <f t="shared" si="12"/>
        <v>0</v>
      </c>
      <c r="F28" s="110">
        <f t="shared" si="12"/>
        <v>0</v>
      </c>
      <c r="G28" s="110">
        <f t="shared" si="12"/>
        <v>0</v>
      </c>
      <c r="H28" s="110">
        <f t="shared" si="12"/>
        <v>0</v>
      </c>
      <c r="I28" s="110">
        <f t="shared" si="12"/>
        <v>0</v>
      </c>
      <c r="J28" s="110">
        <f t="shared" si="12"/>
        <v>0</v>
      </c>
      <c r="K28" s="110">
        <f t="shared" si="10"/>
        <v>0</v>
      </c>
      <c r="L28" s="110">
        <f t="shared" si="10"/>
        <v>0</v>
      </c>
      <c r="M28" s="110">
        <f t="shared" si="10"/>
        <v>0</v>
      </c>
      <c r="N28" s="110">
        <f t="shared" si="10"/>
        <v>0</v>
      </c>
      <c r="O28" s="110">
        <f t="shared" si="10"/>
        <v>0</v>
      </c>
      <c r="P28" s="111">
        <f>SUM(D28:O28)</f>
        <v>0</v>
      </c>
      <c r="Q28" s="352">
        <f>P12*C28</f>
        <v>0</v>
      </c>
    </row>
    <row r="29" spans="2:17" ht="12.75">
      <c r="B29" s="93" t="s">
        <v>59</v>
      </c>
      <c r="C29" s="121"/>
      <c r="D29" s="128">
        <f aca="true" t="shared" si="13" ref="D29:O29">SUM(D25:D28)</f>
        <v>0</v>
      </c>
      <c r="E29" s="128">
        <f t="shared" si="13"/>
        <v>0</v>
      </c>
      <c r="F29" s="128">
        <f t="shared" si="13"/>
        <v>0</v>
      </c>
      <c r="G29" s="128">
        <f t="shared" si="13"/>
        <v>0</v>
      </c>
      <c r="H29" s="128">
        <f t="shared" si="13"/>
        <v>0</v>
      </c>
      <c r="I29" s="128">
        <f t="shared" si="13"/>
        <v>0</v>
      </c>
      <c r="J29" s="128">
        <f t="shared" si="13"/>
        <v>0</v>
      </c>
      <c r="K29" s="128">
        <f t="shared" si="13"/>
        <v>0</v>
      </c>
      <c r="L29" s="128">
        <f t="shared" si="13"/>
        <v>0</v>
      </c>
      <c r="M29" s="128">
        <f t="shared" si="13"/>
        <v>0</v>
      </c>
      <c r="N29" s="128">
        <f t="shared" si="13"/>
        <v>0</v>
      </c>
      <c r="O29" s="128">
        <f t="shared" si="13"/>
        <v>0</v>
      </c>
      <c r="P29" s="115">
        <f>SUM(P24:P28)</f>
        <v>0</v>
      </c>
      <c r="Q29" s="352">
        <f>SUM(Q25:Q28)</f>
        <v>0</v>
      </c>
    </row>
    <row r="30" spans="2:17" ht="12.75">
      <c r="B30" s="129" t="s">
        <v>60</v>
      </c>
      <c r="C30" s="130"/>
      <c r="D30" s="125"/>
      <c r="E30" s="126"/>
      <c r="F30" s="126"/>
      <c r="G30" s="126"/>
      <c r="H30" s="126"/>
      <c r="I30" s="126"/>
      <c r="J30" s="126"/>
      <c r="K30" s="126"/>
      <c r="L30" s="126"/>
      <c r="M30" s="126"/>
      <c r="N30" s="126"/>
      <c r="O30" s="126"/>
      <c r="P30" s="111"/>
      <c r="Q30" s="355" t="s">
        <v>61</v>
      </c>
    </row>
    <row r="31" spans="2:17" ht="12.75">
      <c r="B31" s="131" t="s">
        <v>62</v>
      </c>
      <c r="C31" s="360"/>
      <c r="D31" s="105"/>
      <c r="E31" s="105"/>
      <c r="F31" s="105"/>
      <c r="G31" s="105"/>
      <c r="H31" s="105"/>
      <c r="I31" s="105"/>
      <c r="J31" s="105"/>
      <c r="K31" s="105"/>
      <c r="L31" s="105"/>
      <c r="M31" s="105"/>
      <c r="N31" s="105"/>
      <c r="O31" s="105"/>
      <c r="P31" s="111">
        <f aca="true" t="shared" si="14" ref="P31:P51">SUM(D31:O31)</f>
        <v>0</v>
      </c>
      <c r="Q31" s="132">
        <f>_xlfn.IFERROR(P31/$P$13,0)</f>
        <v>0</v>
      </c>
    </row>
    <row r="32" spans="2:17" ht="12.75">
      <c r="B32" s="131" t="s">
        <v>63</v>
      </c>
      <c r="C32" s="360"/>
      <c r="D32" s="105"/>
      <c r="E32" s="105"/>
      <c r="F32" s="105"/>
      <c r="G32" s="105"/>
      <c r="H32" s="105"/>
      <c r="I32" s="105"/>
      <c r="J32" s="105"/>
      <c r="K32" s="105"/>
      <c r="L32" s="105"/>
      <c r="M32" s="105"/>
      <c r="N32" s="105"/>
      <c r="O32" s="105"/>
      <c r="P32" s="111">
        <f t="shared" si="14"/>
        <v>0</v>
      </c>
      <c r="Q32" s="132">
        <f aca="true" t="shared" si="15" ref="Q32:Q50">_xlfn.IFERROR(P32/$P$13,0)</f>
        <v>0</v>
      </c>
    </row>
    <row r="33" spans="2:17" ht="12.75">
      <c r="B33" s="105" t="s">
        <v>64</v>
      </c>
      <c r="C33" s="360"/>
      <c r="D33" s="105"/>
      <c r="E33" s="105"/>
      <c r="F33" s="105"/>
      <c r="G33" s="105"/>
      <c r="H33" s="105"/>
      <c r="I33" s="105"/>
      <c r="J33" s="105"/>
      <c r="K33" s="105"/>
      <c r="L33" s="105"/>
      <c r="M33" s="105"/>
      <c r="N33" s="105"/>
      <c r="O33" s="105"/>
      <c r="P33" s="111">
        <f t="shared" si="14"/>
        <v>0</v>
      </c>
      <c r="Q33" s="132">
        <f t="shared" si="15"/>
        <v>0</v>
      </c>
    </row>
    <row r="34" spans="2:17" ht="12.75">
      <c r="B34" s="105" t="s">
        <v>65</v>
      </c>
      <c r="C34" s="360"/>
      <c r="D34" s="105"/>
      <c r="E34" s="105"/>
      <c r="F34" s="105"/>
      <c r="G34" s="105"/>
      <c r="H34" s="105"/>
      <c r="I34" s="105"/>
      <c r="J34" s="105"/>
      <c r="K34" s="105"/>
      <c r="L34" s="105"/>
      <c r="M34" s="105"/>
      <c r="N34" s="105"/>
      <c r="O34" s="105"/>
      <c r="P34" s="111">
        <f t="shared" si="14"/>
        <v>0</v>
      </c>
      <c r="Q34" s="132">
        <f t="shared" si="15"/>
        <v>0</v>
      </c>
    </row>
    <row r="35" spans="2:17" ht="12.75">
      <c r="B35" s="105" t="s">
        <v>66</v>
      </c>
      <c r="C35" s="360"/>
      <c r="D35" s="105"/>
      <c r="E35" s="105"/>
      <c r="F35" s="105"/>
      <c r="G35" s="105"/>
      <c r="H35" s="105"/>
      <c r="I35" s="105"/>
      <c r="J35" s="105"/>
      <c r="K35" s="105"/>
      <c r="L35" s="105"/>
      <c r="M35" s="105"/>
      <c r="N35" s="105"/>
      <c r="O35" s="105"/>
      <c r="P35" s="111">
        <f t="shared" si="14"/>
        <v>0</v>
      </c>
      <c r="Q35" s="132">
        <f t="shared" si="15"/>
        <v>0</v>
      </c>
    </row>
    <row r="36" spans="2:17" ht="12.75">
      <c r="B36" s="105" t="s">
        <v>67</v>
      </c>
      <c r="C36" s="360"/>
      <c r="D36" s="105"/>
      <c r="E36" s="105"/>
      <c r="F36" s="105"/>
      <c r="G36" s="105"/>
      <c r="H36" s="105"/>
      <c r="I36" s="105"/>
      <c r="J36" s="105"/>
      <c r="K36" s="105"/>
      <c r="L36" s="105"/>
      <c r="M36" s="105"/>
      <c r="N36" s="105"/>
      <c r="O36" s="105"/>
      <c r="P36" s="111">
        <f t="shared" si="14"/>
        <v>0</v>
      </c>
      <c r="Q36" s="132">
        <f t="shared" si="15"/>
        <v>0</v>
      </c>
    </row>
    <row r="37" spans="2:17" ht="12.75">
      <c r="B37" s="105" t="s">
        <v>68</v>
      </c>
      <c r="C37" s="360"/>
      <c r="D37" s="105"/>
      <c r="E37" s="105"/>
      <c r="F37" s="105"/>
      <c r="G37" s="105"/>
      <c r="H37" s="105"/>
      <c r="I37" s="105"/>
      <c r="J37" s="105"/>
      <c r="K37" s="105"/>
      <c r="L37" s="105"/>
      <c r="M37" s="105"/>
      <c r="N37" s="105"/>
      <c r="O37" s="105"/>
      <c r="P37" s="111">
        <f t="shared" si="14"/>
        <v>0</v>
      </c>
      <c r="Q37" s="132">
        <f t="shared" si="15"/>
        <v>0</v>
      </c>
    </row>
    <row r="38" spans="2:17" ht="12.75">
      <c r="B38" s="105" t="s">
        <v>69</v>
      </c>
      <c r="C38" s="360"/>
      <c r="D38" s="105"/>
      <c r="E38" s="105"/>
      <c r="F38" s="105"/>
      <c r="G38" s="105"/>
      <c r="H38" s="105"/>
      <c r="I38" s="105"/>
      <c r="J38" s="105"/>
      <c r="K38" s="105"/>
      <c r="L38" s="105"/>
      <c r="M38" s="105"/>
      <c r="N38" s="105"/>
      <c r="O38" s="105"/>
      <c r="P38" s="111">
        <f t="shared" si="14"/>
        <v>0</v>
      </c>
      <c r="Q38" s="132">
        <f t="shared" si="15"/>
        <v>0</v>
      </c>
    </row>
    <row r="39" spans="2:17" ht="12.75">
      <c r="B39" s="105" t="s">
        <v>70</v>
      </c>
      <c r="C39" s="360"/>
      <c r="D39" s="105"/>
      <c r="E39" s="105"/>
      <c r="F39" s="105"/>
      <c r="G39" s="105"/>
      <c r="H39" s="105"/>
      <c r="I39" s="105"/>
      <c r="J39" s="105"/>
      <c r="K39" s="105"/>
      <c r="L39" s="105"/>
      <c r="M39" s="105"/>
      <c r="N39" s="105"/>
      <c r="O39" s="105"/>
      <c r="P39" s="111">
        <f t="shared" si="14"/>
        <v>0</v>
      </c>
      <c r="Q39" s="132">
        <f t="shared" si="15"/>
        <v>0</v>
      </c>
    </row>
    <row r="40" spans="2:17" ht="12.75">
      <c r="B40" s="105" t="s">
        <v>71</v>
      </c>
      <c r="C40" s="360"/>
      <c r="D40" s="105"/>
      <c r="E40" s="105"/>
      <c r="F40" s="105"/>
      <c r="G40" s="105"/>
      <c r="H40" s="105"/>
      <c r="I40" s="105"/>
      <c r="J40" s="105"/>
      <c r="K40" s="105"/>
      <c r="L40" s="105"/>
      <c r="M40" s="105"/>
      <c r="N40" s="105"/>
      <c r="O40" s="105"/>
      <c r="P40" s="111">
        <f t="shared" si="14"/>
        <v>0</v>
      </c>
      <c r="Q40" s="132">
        <f t="shared" si="15"/>
        <v>0</v>
      </c>
    </row>
    <row r="41" spans="2:17" ht="12.75">
      <c r="B41" s="105" t="s">
        <v>72</v>
      </c>
      <c r="C41" s="360"/>
      <c r="D41" s="105"/>
      <c r="E41" s="105"/>
      <c r="F41" s="105"/>
      <c r="G41" s="105"/>
      <c r="H41" s="105"/>
      <c r="I41" s="105"/>
      <c r="J41" s="105"/>
      <c r="K41" s="105"/>
      <c r="L41" s="105"/>
      <c r="M41" s="105"/>
      <c r="N41" s="105"/>
      <c r="O41" s="105"/>
      <c r="P41" s="111">
        <f t="shared" si="14"/>
        <v>0</v>
      </c>
      <c r="Q41" s="132">
        <f t="shared" si="15"/>
        <v>0</v>
      </c>
    </row>
    <row r="42" spans="2:17" ht="12.75">
      <c r="B42" s="105" t="s">
        <v>73</v>
      </c>
      <c r="C42" s="360"/>
      <c r="D42" s="105"/>
      <c r="E42" s="105"/>
      <c r="F42" s="105"/>
      <c r="G42" s="105"/>
      <c r="H42" s="105"/>
      <c r="I42" s="105"/>
      <c r="J42" s="105"/>
      <c r="K42" s="105"/>
      <c r="L42" s="105"/>
      <c r="M42" s="105"/>
      <c r="N42" s="105"/>
      <c r="O42" s="105"/>
      <c r="P42" s="111">
        <f t="shared" si="14"/>
        <v>0</v>
      </c>
      <c r="Q42" s="132">
        <f t="shared" si="15"/>
        <v>0</v>
      </c>
    </row>
    <row r="43" spans="2:17" ht="12.75">
      <c r="B43" s="105" t="s">
        <v>74</v>
      </c>
      <c r="C43" s="360"/>
      <c r="D43" s="105"/>
      <c r="E43" s="105"/>
      <c r="F43" s="105"/>
      <c r="G43" s="105"/>
      <c r="H43" s="105"/>
      <c r="I43" s="105"/>
      <c r="J43" s="105"/>
      <c r="K43" s="105"/>
      <c r="L43" s="105"/>
      <c r="M43" s="105"/>
      <c r="N43" s="105"/>
      <c r="O43" s="105"/>
      <c r="P43" s="111">
        <f t="shared" si="14"/>
        <v>0</v>
      </c>
      <c r="Q43" s="132">
        <f t="shared" si="15"/>
        <v>0</v>
      </c>
    </row>
    <row r="44" spans="2:17" ht="12.75">
      <c r="B44" s="105" t="s">
        <v>75</v>
      </c>
      <c r="C44" s="360"/>
      <c r="D44" s="105"/>
      <c r="E44" s="105"/>
      <c r="F44" s="105"/>
      <c r="G44" s="105"/>
      <c r="H44" s="105"/>
      <c r="I44" s="105"/>
      <c r="J44" s="105"/>
      <c r="K44" s="105"/>
      <c r="L44" s="105"/>
      <c r="M44" s="105"/>
      <c r="N44" s="105"/>
      <c r="O44" s="105"/>
      <c r="P44" s="111">
        <f t="shared" si="14"/>
        <v>0</v>
      </c>
      <c r="Q44" s="132">
        <f t="shared" si="15"/>
        <v>0</v>
      </c>
    </row>
    <row r="45" spans="2:17" ht="12.75">
      <c r="B45" s="105" t="s">
        <v>76</v>
      </c>
      <c r="C45" s="360"/>
      <c r="D45" s="105"/>
      <c r="E45" s="105"/>
      <c r="F45" s="105"/>
      <c r="G45" s="105"/>
      <c r="H45" s="105"/>
      <c r="I45" s="105"/>
      <c r="J45" s="105"/>
      <c r="K45" s="105"/>
      <c r="L45" s="105"/>
      <c r="M45" s="105"/>
      <c r="N45" s="105"/>
      <c r="O45" s="105"/>
      <c r="P45" s="111">
        <f t="shared" si="14"/>
        <v>0</v>
      </c>
      <c r="Q45" s="132">
        <f t="shared" si="15"/>
        <v>0</v>
      </c>
    </row>
    <row r="46" spans="2:17" ht="12.75">
      <c r="B46" s="105" t="s">
        <v>77</v>
      </c>
      <c r="C46" s="360"/>
      <c r="D46" s="105"/>
      <c r="E46" s="105"/>
      <c r="F46" s="105"/>
      <c r="G46" s="105"/>
      <c r="H46" s="105"/>
      <c r="I46" s="105"/>
      <c r="J46" s="105"/>
      <c r="K46" s="105"/>
      <c r="L46" s="105"/>
      <c r="M46" s="105"/>
      <c r="N46" s="105"/>
      <c r="O46" s="105"/>
      <c r="P46" s="111">
        <f t="shared" si="14"/>
        <v>0</v>
      </c>
      <c r="Q46" s="132">
        <f t="shared" si="15"/>
        <v>0</v>
      </c>
    </row>
    <row r="47" spans="2:17" ht="12.75">
      <c r="B47" s="105" t="s">
        <v>154</v>
      </c>
      <c r="C47" s="360">
        <v>0.02</v>
      </c>
      <c r="D47" s="105">
        <f aca="true" t="shared" si="16" ref="D47:O47">$C$47*D13</f>
        <v>0</v>
      </c>
      <c r="E47" s="105">
        <f t="shared" si="16"/>
        <v>0</v>
      </c>
      <c r="F47" s="105">
        <f t="shared" si="16"/>
        <v>0</v>
      </c>
      <c r="G47" s="105">
        <f t="shared" si="16"/>
        <v>0</v>
      </c>
      <c r="H47" s="105">
        <f t="shared" si="16"/>
        <v>0</v>
      </c>
      <c r="I47" s="105">
        <f t="shared" si="16"/>
        <v>0</v>
      </c>
      <c r="J47" s="105">
        <f t="shared" si="16"/>
        <v>0</v>
      </c>
      <c r="K47" s="105">
        <f t="shared" si="16"/>
        <v>0</v>
      </c>
      <c r="L47" s="105">
        <f t="shared" si="16"/>
        <v>0</v>
      </c>
      <c r="M47" s="105">
        <f t="shared" si="16"/>
        <v>0</v>
      </c>
      <c r="N47" s="105">
        <f t="shared" si="16"/>
        <v>0</v>
      </c>
      <c r="O47" s="105">
        <f t="shared" si="16"/>
        <v>0</v>
      </c>
      <c r="P47" s="111">
        <f t="shared" si="14"/>
        <v>0</v>
      </c>
      <c r="Q47" s="132">
        <f t="shared" si="15"/>
        <v>0</v>
      </c>
    </row>
    <row r="48" spans="2:17" ht="12.75">
      <c r="B48" s="105" t="s">
        <v>168</v>
      </c>
      <c r="C48" s="360">
        <v>0</v>
      </c>
      <c r="D48" s="105">
        <f>$C$48*D13</f>
        <v>0</v>
      </c>
      <c r="E48" s="105">
        <f aca="true" t="shared" si="17" ref="E48:O48">$C$48*E13</f>
        <v>0</v>
      </c>
      <c r="F48" s="105">
        <f t="shared" si="17"/>
        <v>0</v>
      </c>
      <c r="G48" s="105">
        <f t="shared" si="17"/>
        <v>0</v>
      </c>
      <c r="H48" s="105">
        <f t="shared" si="17"/>
        <v>0</v>
      </c>
      <c r="I48" s="105">
        <f t="shared" si="17"/>
        <v>0</v>
      </c>
      <c r="J48" s="105">
        <f t="shared" si="17"/>
        <v>0</v>
      </c>
      <c r="K48" s="105">
        <f t="shared" si="17"/>
        <v>0</v>
      </c>
      <c r="L48" s="105">
        <f t="shared" si="17"/>
        <v>0</v>
      </c>
      <c r="M48" s="105">
        <f t="shared" si="17"/>
        <v>0</v>
      </c>
      <c r="N48" s="105">
        <f t="shared" si="17"/>
        <v>0</v>
      </c>
      <c r="O48" s="105">
        <f t="shared" si="17"/>
        <v>0</v>
      </c>
      <c r="P48" s="111">
        <f t="shared" si="14"/>
        <v>0</v>
      </c>
      <c r="Q48" s="132">
        <f t="shared" si="15"/>
        <v>0</v>
      </c>
    </row>
    <row r="49" spans="2:17" ht="12.75">
      <c r="B49" s="105"/>
      <c r="C49" s="360"/>
      <c r="D49" s="105"/>
      <c r="E49" s="105"/>
      <c r="F49" s="105"/>
      <c r="G49" s="105"/>
      <c r="H49" s="105"/>
      <c r="I49" s="105"/>
      <c r="J49" s="105"/>
      <c r="K49" s="105"/>
      <c r="L49" s="105"/>
      <c r="M49" s="105"/>
      <c r="N49" s="105"/>
      <c r="O49" s="105"/>
      <c r="P49" s="111">
        <f t="shared" si="14"/>
        <v>0</v>
      </c>
      <c r="Q49" s="132">
        <f t="shared" si="15"/>
        <v>0</v>
      </c>
    </row>
    <row r="50" spans="2:17" ht="12.75">
      <c r="B50" s="105"/>
      <c r="C50" s="360"/>
      <c r="D50" s="105"/>
      <c r="E50" s="105"/>
      <c r="F50" s="105"/>
      <c r="G50" s="105"/>
      <c r="H50" s="105"/>
      <c r="I50" s="105"/>
      <c r="J50" s="105"/>
      <c r="K50" s="105"/>
      <c r="L50" s="105"/>
      <c r="M50" s="105"/>
      <c r="N50" s="105"/>
      <c r="O50" s="105"/>
      <c r="P50" s="111">
        <f t="shared" si="14"/>
        <v>0</v>
      </c>
      <c r="Q50" s="132">
        <f t="shared" si="15"/>
        <v>0</v>
      </c>
    </row>
    <row r="51" spans="2:16" ht="12.75">
      <c r="B51" s="133" t="s">
        <v>78</v>
      </c>
      <c r="C51" s="134"/>
      <c r="D51" s="135">
        <f aca="true" t="shared" si="18" ref="D51:O51">SUM(D31:D50)</f>
        <v>0</v>
      </c>
      <c r="E51" s="135">
        <f t="shared" si="18"/>
        <v>0</v>
      </c>
      <c r="F51" s="135">
        <f t="shared" si="18"/>
        <v>0</v>
      </c>
      <c r="G51" s="135">
        <f t="shared" si="18"/>
        <v>0</v>
      </c>
      <c r="H51" s="135">
        <f t="shared" si="18"/>
        <v>0</v>
      </c>
      <c r="I51" s="135">
        <f t="shared" si="18"/>
        <v>0</v>
      </c>
      <c r="J51" s="135">
        <f t="shared" si="18"/>
        <v>0</v>
      </c>
      <c r="K51" s="135">
        <f t="shared" si="18"/>
        <v>0</v>
      </c>
      <c r="L51" s="135">
        <f t="shared" si="18"/>
        <v>0</v>
      </c>
      <c r="M51" s="135">
        <f t="shared" si="18"/>
        <v>0</v>
      </c>
      <c r="N51" s="135">
        <f t="shared" si="18"/>
        <v>0</v>
      </c>
      <c r="O51" s="135">
        <f t="shared" si="18"/>
        <v>0</v>
      </c>
      <c r="P51" s="115">
        <f t="shared" si="14"/>
        <v>0</v>
      </c>
    </row>
    <row r="52" spans="2:16" ht="12.75">
      <c r="B52" s="98" t="s">
        <v>79</v>
      </c>
      <c r="C52" s="99"/>
      <c r="D52" s="100"/>
      <c r="E52" s="101"/>
      <c r="F52" s="101"/>
      <c r="G52" s="101"/>
      <c r="H52" s="101"/>
      <c r="I52" s="101"/>
      <c r="J52" s="101"/>
      <c r="K52" s="101"/>
      <c r="L52" s="101"/>
      <c r="M52" s="101"/>
      <c r="N52" s="101"/>
      <c r="O52" s="101"/>
      <c r="P52" s="102"/>
    </row>
    <row r="53" spans="2:38" s="97" customFormat="1" ht="12.75">
      <c r="B53" s="136" t="s">
        <v>149</v>
      </c>
      <c r="C53" s="137"/>
      <c r="D53" s="117">
        <f>'STEP 1 - Start Up Costs'!C36</f>
        <v>0</v>
      </c>
      <c r="E53" s="138"/>
      <c r="F53" s="138"/>
      <c r="G53" s="138"/>
      <c r="H53" s="138"/>
      <c r="I53" s="138"/>
      <c r="J53" s="138"/>
      <c r="K53" s="138"/>
      <c r="L53" s="138"/>
      <c r="M53" s="138"/>
      <c r="N53" s="138"/>
      <c r="O53" s="138"/>
      <c r="P53" s="111">
        <f aca="true" t="shared" si="19" ref="P53:P61">SUM(D53:O53)</f>
        <v>0</v>
      </c>
      <c r="Q53" s="355"/>
      <c r="R53" s="103"/>
      <c r="S53" s="103"/>
      <c r="T53" s="103"/>
      <c r="U53" s="103"/>
      <c r="V53" s="103"/>
      <c r="W53" s="103"/>
      <c r="X53" s="103"/>
      <c r="Y53" s="103"/>
      <c r="Z53" s="103"/>
      <c r="AA53" s="103"/>
      <c r="AB53" s="103"/>
      <c r="AC53" s="103"/>
      <c r="AD53" s="103"/>
      <c r="AE53" s="103"/>
      <c r="AF53" s="103"/>
      <c r="AG53" s="103"/>
      <c r="AH53" s="103"/>
      <c r="AI53" s="103"/>
      <c r="AJ53" s="103"/>
      <c r="AK53" s="103"/>
      <c r="AL53" s="103"/>
    </row>
    <row r="54" spans="2:38" s="97" customFormat="1" ht="12.75">
      <c r="B54" s="136" t="s">
        <v>172</v>
      </c>
      <c r="C54" s="362">
        <f>'STEP 1 - Start Up Costs'!E6*1%</f>
        <v>0</v>
      </c>
      <c r="D54" s="117"/>
      <c r="E54" s="138"/>
      <c r="F54" s="138"/>
      <c r="G54" s="138"/>
      <c r="H54" s="138"/>
      <c r="I54" s="138"/>
      <c r="J54" s="138"/>
      <c r="K54" s="138"/>
      <c r="L54" s="138"/>
      <c r="M54" s="138"/>
      <c r="N54" s="138"/>
      <c r="O54" s="138"/>
      <c r="P54" s="111">
        <f>C54</f>
        <v>0</v>
      </c>
      <c r="Q54" s="355"/>
      <c r="R54" s="103"/>
      <c r="S54" s="103"/>
      <c r="T54" s="103"/>
      <c r="U54" s="103"/>
      <c r="V54" s="103"/>
      <c r="W54" s="103"/>
      <c r="X54" s="103"/>
      <c r="Y54" s="103"/>
      <c r="Z54" s="103"/>
      <c r="AA54" s="103"/>
      <c r="AB54" s="103"/>
      <c r="AC54" s="103"/>
      <c r="AD54" s="103"/>
      <c r="AE54" s="103"/>
      <c r="AF54" s="103"/>
      <c r="AG54" s="103"/>
      <c r="AH54" s="103"/>
      <c r="AI54" s="103"/>
      <c r="AJ54" s="103"/>
      <c r="AK54" s="103"/>
      <c r="AL54" s="103"/>
    </row>
    <row r="55" spans="2:38" s="97" customFormat="1" ht="12.75">
      <c r="B55" s="108" t="str">
        <f>'STEP 1 - Start Up Costs'!E5&amp;" - Interest Payment"</f>
        <v>Futurpreneur Loan Funding - Interest Payment</v>
      </c>
      <c r="C55" s="116"/>
      <c r="D55" s="138">
        <v>0</v>
      </c>
      <c r="E55" s="138">
        <f>IF('STEP 1 - Start Up Costs'!$L$9=TRUE,0,IF('STEP 1 - Start Up Costs'!$E$6&gt;0.01,'STEP 1 - Start Up Costs'!$E$6*0.09/12,0))</f>
        <v>0</v>
      </c>
      <c r="F55" s="138">
        <f>IF('STEP 1 - Start Up Costs'!$L$9=TRUE,0,IF('STEP 1 - Start Up Costs'!$E$6&gt;0.01,'STEP 1 - Start Up Costs'!$E$6*0.09/12,0))</f>
        <v>0</v>
      </c>
      <c r="G55" s="138">
        <f>IF('STEP 1 - Start Up Costs'!$L$9=TRUE,0,IF('STEP 1 - Start Up Costs'!$E$6&gt;0.01,'STEP 1 - Start Up Costs'!$E$6*0.09/12,0))</f>
        <v>0</v>
      </c>
      <c r="H55" s="138">
        <f>IF('STEP 1 - Start Up Costs'!$L$9=TRUE,0,IF('STEP 1 - Start Up Costs'!$E$6&gt;0.01,'STEP 1 - Start Up Costs'!$E$6*0.09/12,0))</f>
        <v>0</v>
      </c>
      <c r="I55" s="138">
        <f>IF('STEP 1 - Start Up Costs'!$L$9=TRUE,0,IF('STEP 1 - Start Up Costs'!$E$6&gt;0.01,'STEP 1 - Start Up Costs'!$E$6*0.09/12,0))</f>
        <v>0</v>
      </c>
      <c r="J55" s="138">
        <f>IF('STEP 1 - Start Up Costs'!$L$9=TRUE,0,IF('STEP 1 - Start Up Costs'!$E$6&gt;0.01,'STEP 1 - Start Up Costs'!$E$6*0.09/12,0))</f>
        <v>0</v>
      </c>
      <c r="K55" s="138">
        <f>IF('STEP 1 - Start Up Costs'!$L$9=TRUE,0,IF('STEP 1 - Start Up Costs'!$E$6&gt;0.01,'STEP 1 - Start Up Costs'!$E$6*0.09/12,0))</f>
        <v>0</v>
      </c>
      <c r="L55" s="138">
        <f>IF('STEP 1 - Start Up Costs'!$L$9=TRUE,0,IF('STEP 1 - Start Up Costs'!$E$6&gt;0.01,'STEP 1 - Start Up Costs'!$E$6*0.09/12,0))</f>
        <v>0</v>
      </c>
      <c r="M55" s="138">
        <f>IF('STEP 1 - Start Up Costs'!$L$9=TRUE,0,IF('STEP 1 - Start Up Costs'!$E$6&gt;0.01,'STEP 1 - Start Up Costs'!$E$6*0.09/12,0))</f>
        <v>0</v>
      </c>
      <c r="N55" s="138">
        <f>IF('STEP 1 - Start Up Costs'!$L$9=TRUE,0,IF('STEP 1 - Start Up Costs'!$E$6&gt;0.01,'STEP 1 - Start Up Costs'!$E$6*0.09/12,0))</f>
        <v>0</v>
      </c>
      <c r="O55" s="138">
        <f>IF('STEP 1 - Start Up Costs'!$L$9=TRUE,0,IF('STEP 1 - Start Up Costs'!$E$6&gt;0.01,'STEP 1 - Start Up Costs'!$E$6*0.09/12,0))</f>
        <v>0</v>
      </c>
      <c r="P55" s="111">
        <f t="shared" si="19"/>
        <v>0</v>
      </c>
      <c r="Q55" s="355"/>
      <c r="R55" s="103"/>
      <c r="S55" s="103"/>
      <c r="T55" s="103"/>
      <c r="U55" s="103"/>
      <c r="V55" s="103"/>
      <c r="W55" s="103"/>
      <c r="X55" s="103"/>
      <c r="Y55" s="103"/>
      <c r="Z55" s="103"/>
      <c r="AA55" s="103"/>
      <c r="AB55" s="103"/>
      <c r="AC55" s="103"/>
      <c r="AD55" s="103"/>
      <c r="AE55" s="103"/>
      <c r="AF55" s="103"/>
      <c r="AG55" s="103"/>
      <c r="AH55" s="103"/>
      <c r="AI55" s="103"/>
      <c r="AJ55" s="103"/>
      <c r="AK55" s="103"/>
      <c r="AL55" s="103"/>
    </row>
    <row r="56" spans="2:38" s="97" customFormat="1" ht="12.75">
      <c r="B56" s="108" t="str">
        <f>'STEP 1 - Start Up Costs'!E5&amp;" - Principal Payment"</f>
        <v>Futurpreneur Loan Funding - Principal Payment</v>
      </c>
      <c r="C56" s="116"/>
      <c r="D56" s="138">
        <v>0</v>
      </c>
      <c r="E56" s="138">
        <v>0</v>
      </c>
      <c r="F56" s="138">
        <v>0</v>
      </c>
      <c r="G56" s="138">
        <v>0</v>
      </c>
      <c r="H56" s="138">
        <v>0</v>
      </c>
      <c r="I56" s="138">
        <v>0</v>
      </c>
      <c r="J56" s="138">
        <v>0</v>
      </c>
      <c r="K56" s="138">
        <v>0</v>
      </c>
      <c r="L56" s="138">
        <v>0</v>
      </c>
      <c r="M56" s="138">
        <v>0</v>
      </c>
      <c r="N56" s="138">
        <v>0</v>
      </c>
      <c r="O56" s="138">
        <v>0</v>
      </c>
      <c r="P56" s="111">
        <f t="shared" si="19"/>
        <v>0</v>
      </c>
      <c r="Q56" s="355"/>
      <c r="R56" s="103"/>
      <c r="S56" s="103"/>
      <c r="T56" s="103"/>
      <c r="U56" s="103"/>
      <c r="V56" s="103"/>
      <c r="W56" s="103"/>
      <c r="X56" s="103"/>
      <c r="Y56" s="103"/>
      <c r="Z56" s="103"/>
      <c r="AA56" s="103"/>
      <c r="AB56" s="103"/>
      <c r="AC56" s="103"/>
      <c r="AD56" s="103"/>
      <c r="AE56" s="103"/>
      <c r="AF56" s="103"/>
      <c r="AG56" s="103"/>
      <c r="AH56" s="103"/>
      <c r="AI56" s="103"/>
      <c r="AJ56" s="103"/>
      <c r="AK56" s="103"/>
      <c r="AL56" s="103"/>
    </row>
    <row r="57" spans="2:38" s="97" customFormat="1" ht="12.75">
      <c r="B57" s="108" t="str">
        <f>'STEP 1 - Start Up Costs'!F5&amp;" - Interest Payment"</f>
        <v>BDC Loan Funding - Interest Payment</v>
      </c>
      <c r="C57" s="116"/>
      <c r="D57" s="138">
        <v>0</v>
      </c>
      <c r="E57" s="138">
        <f>'STEP 1 - Start Up Costs'!$F$6*0.107/12</f>
        <v>0</v>
      </c>
      <c r="F57" s="138">
        <f>'STEP 1 - Start Up Costs'!$F$6*0.107/12</f>
        <v>0</v>
      </c>
      <c r="G57" s="138">
        <f>'STEP 1 - Start Up Costs'!$F$6*0.107/12</f>
        <v>0</v>
      </c>
      <c r="H57" s="138">
        <f>'STEP 1 - Start Up Costs'!$F$6*0.107/12</f>
        <v>0</v>
      </c>
      <c r="I57" s="138">
        <f>'STEP 1 - Start Up Costs'!$F$6*0.107/12</f>
        <v>0</v>
      </c>
      <c r="J57" s="138">
        <f>'STEP 1 - Start Up Costs'!$F$6*0.107/12</f>
        <v>0</v>
      </c>
      <c r="K57" s="138">
        <f>'STEP 1 - Start Up Costs'!$F$6*0.107/12</f>
        <v>0</v>
      </c>
      <c r="L57" s="138">
        <f>'STEP 1 - Start Up Costs'!$F$6*0.107/12</f>
        <v>0</v>
      </c>
      <c r="M57" s="138">
        <f>'STEP 1 - Start Up Costs'!$F$6*0.107/12</f>
        <v>0</v>
      </c>
      <c r="N57" s="138">
        <f>'STEP 1 - Start Up Costs'!$F$6*0.107/12</f>
        <v>0</v>
      </c>
      <c r="O57" s="138">
        <f>'STEP 1 - Start Up Costs'!$F$6*0.107/12</f>
        <v>0</v>
      </c>
      <c r="P57" s="111">
        <f t="shared" si="19"/>
        <v>0</v>
      </c>
      <c r="Q57" s="355"/>
      <c r="R57" s="103"/>
      <c r="S57" s="103"/>
      <c r="T57" s="103"/>
      <c r="U57" s="103"/>
      <c r="V57" s="103"/>
      <c r="W57" s="103"/>
      <c r="X57" s="103"/>
      <c r="Y57" s="103"/>
      <c r="Z57" s="103"/>
      <c r="AA57" s="103"/>
      <c r="AB57" s="103"/>
      <c r="AC57" s="103"/>
      <c r="AD57" s="103"/>
      <c r="AE57" s="103"/>
      <c r="AF57" s="103"/>
      <c r="AG57" s="103"/>
      <c r="AH57" s="103"/>
      <c r="AI57" s="103"/>
      <c r="AJ57" s="103"/>
      <c r="AK57" s="103"/>
      <c r="AL57" s="103"/>
    </row>
    <row r="58" spans="2:38" s="97" customFormat="1" ht="12.75">
      <c r="B58" s="108" t="str">
        <f>'STEP 1 - Start Up Costs'!F5&amp;" - Principle Payment"</f>
        <v>BDC Loan Funding - Principle Payment</v>
      </c>
      <c r="C58" s="116"/>
      <c r="D58" s="138">
        <v>0</v>
      </c>
      <c r="E58" s="138">
        <v>0</v>
      </c>
      <c r="F58" s="138">
        <v>0</v>
      </c>
      <c r="G58" s="138">
        <v>0</v>
      </c>
      <c r="H58" s="138">
        <v>0</v>
      </c>
      <c r="I58" s="138">
        <v>0</v>
      </c>
      <c r="J58" s="138">
        <v>0</v>
      </c>
      <c r="K58" s="138">
        <v>0</v>
      </c>
      <c r="L58" s="138">
        <v>0</v>
      </c>
      <c r="M58" s="138">
        <v>0</v>
      </c>
      <c r="N58" s="138">
        <v>0</v>
      </c>
      <c r="O58" s="138">
        <v>0</v>
      </c>
      <c r="P58" s="111">
        <f t="shared" si="19"/>
        <v>0</v>
      </c>
      <c r="Q58" s="355"/>
      <c r="R58" s="103"/>
      <c r="S58" s="103"/>
      <c r="T58" s="103"/>
      <c r="U58" s="103"/>
      <c r="V58" s="103"/>
      <c r="W58" s="103"/>
      <c r="X58" s="103"/>
      <c r="Y58" s="103"/>
      <c r="Z58" s="103"/>
      <c r="AA58" s="103"/>
      <c r="AB58" s="103"/>
      <c r="AC58" s="103"/>
      <c r="AD58" s="103"/>
      <c r="AE58" s="103"/>
      <c r="AF58" s="103"/>
      <c r="AG58" s="103"/>
      <c r="AH58" s="103"/>
      <c r="AI58" s="103"/>
      <c r="AJ58" s="103"/>
      <c r="AK58" s="103"/>
      <c r="AL58" s="103"/>
    </row>
    <row r="59" spans="2:38" s="97" customFormat="1" ht="12.75">
      <c r="B59" s="108" t="str">
        <f>'STEP 1 - Start Up Costs'!G5&amp;" - Interest + Principal Payment"</f>
        <v>Other Funding 1 - Interest + Principal Payment</v>
      </c>
      <c r="C59" s="116"/>
      <c r="D59" s="105"/>
      <c r="E59" s="105"/>
      <c r="F59" s="105"/>
      <c r="G59" s="105"/>
      <c r="H59" s="105"/>
      <c r="I59" s="105"/>
      <c r="J59" s="105"/>
      <c r="K59" s="105"/>
      <c r="L59" s="105"/>
      <c r="M59" s="105"/>
      <c r="N59" s="105"/>
      <c r="O59" s="105"/>
      <c r="P59" s="111">
        <f t="shared" si="19"/>
        <v>0</v>
      </c>
      <c r="Q59" s="355"/>
      <c r="R59" s="103"/>
      <c r="S59" s="103"/>
      <c r="T59" s="103"/>
      <c r="U59" s="103"/>
      <c r="V59" s="103"/>
      <c r="W59" s="103"/>
      <c r="X59" s="103"/>
      <c r="Y59" s="103"/>
      <c r="Z59" s="103"/>
      <c r="AA59" s="103"/>
      <c r="AB59" s="103"/>
      <c r="AC59" s="103"/>
      <c r="AD59" s="103"/>
      <c r="AE59" s="103"/>
      <c r="AF59" s="103"/>
      <c r="AG59" s="103"/>
      <c r="AH59" s="103"/>
      <c r="AI59" s="103"/>
      <c r="AJ59" s="103"/>
      <c r="AK59" s="103"/>
      <c r="AL59" s="103"/>
    </row>
    <row r="60" spans="2:38" s="97" customFormat="1" ht="12.75">
      <c r="B60" s="108" t="str">
        <f>'STEP 1 - Start Up Costs'!H5&amp;" - Interest + Principal Payment"</f>
        <v>Other Funding 2 - Interest + Principal Payment</v>
      </c>
      <c r="C60" s="116"/>
      <c r="D60" s="105"/>
      <c r="E60" s="105"/>
      <c r="F60" s="105"/>
      <c r="G60" s="105"/>
      <c r="H60" s="105"/>
      <c r="I60" s="105"/>
      <c r="J60" s="105"/>
      <c r="K60" s="105"/>
      <c r="L60" s="105"/>
      <c r="M60" s="105"/>
      <c r="N60" s="105"/>
      <c r="O60" s="105"/>
      <c r="P60" s="111">
        <f t="shared" si="19"/>
        <v>0</v>
      </c>
      <c r="Q60" s="355"/>
      <c r="R60" s="103"/>
      <c r="S60" s="103"/>
      <c r="T60" s="103"/>
      <c r="U60" s="103"/>
      <c r="V60" s="103"/>
      <c r="W60" s="103"/>
      <c r="X60" s="103"/>
      <c r="Y60" s="103"/>
      <c r="Z60" s="103"/>
      <c r="AA60" s="103"/>
      <c r="AB60" s="103"/>
      <c r="AC60" s="103"/>
      <c r="AD60" s="103"/>
      <c r="AE60" s="103"/>
      <c r="AF60" s="103"/>
      <c r="AG60" s="103"/>
      <c r="AH60" s="103"/>
      <c r="AI60" s="103"/>
      <c r="AJ60" s="103"/>
      <c r="AK60" s="103"/>
      <c r="AL60" s="103"/>
    </row>
    <row r="61" spans="2:38" s="97" customFormat="1" ht="12.75">
      <c r="B61" s="291"/>
      <c r="C61" s="116"/>
      <c r="D61" s="105"/>
      <c r="E61" s="105"/>
      <c r="F61" s="105"/>
      <c r="G61" s="105"/>
      <c r="H61" s="105"/>
      <c r="I61" s="105"/>
      <c r="J61" s="105"/>
      <c r="K61" s="105"/>
      <c r="L61" s="105"/>
      <c r="M61" s="105"/>
      <c r="N61" s="105"/>
      <c r="O61" s="105"/>
      <c r="P61" s="111">
        <f t="shared" si="19"/>
        <v>0</v>
      </c>
      <c r="Q61" s="355"/>
      <c r="R61" s="103"/>
      <c r="S61" s="103"/>
      <c r="T61" s="103"/>
      <c r="U61" s="103"/>
      <c r="V61" s="103"/>
      <c r="W61" s="103"/>
      <c r="X61" s="103"/>
      <c r="Y61" s="103"/>
      <c r="Z61" s="103"/>
      <c r="AA61" s="103"/>
      <c r="AB61" s="103"/>
      <c r="AC61" s="103"/>
      <c r="AD61" s="103"/>
      <c r="AE61" s="103"/>
      <c r="AF61" s="103"/>
      <c r="AG61" s="103"/>
      <c r="AH61" s="103"/>
      <c r="AI61" s="103"/>
      <c r="AJ61" s="103"/>
      <c r="AK61" s="103"/>
      <c r="AL61" s="103"/>
    </row>
    <row r="62" spans="2:16" ht="12.75">
      <c r="B62" s="133" t="s">
        <v>80</v>
      </c>
      <c r="C62" s="134">
        <f>C54</f>
        <v>0</v>
      </c>
      <c r="D62" s="139">
        <f>SUM(D53:D61)</f>
        <v>0</v>
      </c>
      <c r="E62" s="139">
        <f aca="true" t="shared" si="20" ref="E62:O62">SUM(E53:E61)</f>
        <v>0</v>
      </c>
      <c r="F62" s="139">
        <f t="shared" si="20"/>
        <v>0</v>
      </c>
      <c r="G62" s="139">
        <f t="shared" si="20"/>
        <v>0</v>
      </c>
      <c r="H62" s="139">
        <f t="shared" si="20"/>
        <v>0</v>
      </c>
      <c r="I62" s="139">
        <f t="shared" si="20"/>
        <v>0</v>
      </c>
      <c r="J62" s="139">
        <f t="shared" si="20"/>
        <v>0</v>
      </c>
      <c r="K62" s="139">
        <f t="shared" si="20"/>
        <v>0</v>
      </c>
      <c r="L62" s="139">
        <f t="shared" si="20"/>
        <v>0</v>
      </c>
      <c r="M62" s="139">
        <f t="shared" si="20"/>
        <v>0</v>
      </c>
      <c r="N62" s="139">
        <f t="shared" si="20"/>
        <v>0</v>
      </c>
      <c r="O62" s="139">
        <f t="shared" si="20"/>
        <v>0</v>
      </c>
      <c r="P62" s="115">
        <f>SUM(P53:P61)</f>
        <v>0</v>
      </c>
    </row>
    <row r="63" spans="2:16" ht="12.75">
      <c r="B63" s="133" t="s">
        <v>81</v>
      </c>
      <c r="C63" s="134"/>
      <c r="D63" s="139">
        <f>+D29+D51+C62+D62</f>
        <v>0</v>
      </c>
      <c r="E63" s="139">
        <f aca="true" t="shared" si="21" ref="E63:P63">+E29+E51+E62</f>
        <v>0</v>
      </c>
      <c r="F63" s="139">
        <f t="shared" si="21"/>
        <v>0</v>
      </c>
      <c r="G63" s="139">
        <f t="shared" si="21"/>
        <v>0</v>
      </c>
      <c r="H63" s="139">
        <f t="shared" si="21"/>
        <v>0</v>
      </c>
      <c r="I63" s="139">
        <f t="shared" si="21"/>
        <v>0</v>
      </c>
      <c r="J63" s="139">
        <f t="shared" si="21"/>
        <v>0</v>
      </c>
      <c r="K63" s="139">
        <f t="shared" si="21"/>
        <v>0</v>
      </c>
      <c r="L63" s="139">
        <f t="shared" si="21"/>
        <v>0</v>
      </c>
      <c r="M63" s="139">
        <f t="shared" si="21"/>
        <v>0</v>
      </c>
      <c r="N63" s="139">
        <f t="shared" si="21"/>
        <v>0</v>
      </c>
      <c r="O63" s="139">
        <f t="shared" si="21"/>
        <v>0</v>
      </c>
      <c r="P63" s="115">
        <f t="shared" si="21"/>
        <v>0</v>
      </c>
    </row>
    <row r="64" spans="2:38" s="97" customFormat="1" ht="12.75">
      <c r="B64" s="140"/>
      <c r="C64" s="141"/>
      <c r="D64" s="142"/>
      <c r="E64" s="142"/>
      <c r="F64" s="142"/>
      <c r="G64" s="142"/>
      <c r="H64" s="142"/>
      <c r="I64" s="142"/>
      <c r="J64" s="142"/>
      <c r="K64" s="142"/>
      <c r="L64" s="142"/>
      <c r="M64" s="142"/>
      <c r="N64" s="142"/>
      <c r="O64" s="142"/>
      <c r="P64" s="143"/>
      <c r="Q64" s="355"/>
      <c r="R64" s="103"/>
      <c r="S64" s="103"/>
      <c r="T64" s="103"/>
      <c r="U64" s="103"/>
      <c r="V64" s="103"/>
      <c r="W64" s="103"/>
      <c r="X64" s="103"/>
      <c r="Y64" s="103"/>
      <c r="Z64" s="103"/>
      <c r="AA64" s="103"/>
      <c r="AB64" s="103"/>
      <c r="AC64" s="103"/>
      <c r="AD64" s="103"/>
      <c r="AE64" s="103"/>
      <c r="AF64" s="103"/>
      <c r="AG64" s="103"/>
      <c r="AH64" s="103"/>
      <c r="AI64" s="103"/>
      <c r="AJ64" s="103"/>
      <c r="AK64" s="103"/>
      <c r="AL64" s="103"/>
    </row>
    <row r="65" spans="2:16" ht="12.75">
      <c r="B65" s="133" t="s">
        <v>82</v>
      </c>
      <c r="C65" s="134"/>
      <c r="D65" s="139">
        <f aca="true" t="shared" si="22" ref="D65:O65">+D22-D63</f>
        <v>0</v>
      </c>
      <c r="E65" s="139">
        <f t="shared" si="22"/>
        <v>0</v>
      </c>
      <c r="F65" s="139">
        <f t="shared" si="22"/>
        <v>0</v>
      </c>
      <c r="G65" s="139">
        <f t="shared" si="22"/>
        <v>0</v>
      </c>
      <c r="H65" s="139">
        <f t="shared" si="22"/>
        <v>0</v>
      </c>
      <c r="I65" s="139">
        <f t="shared" si="22"/>
        <v>0</v>
      </c>
      <c r="J65" s="139">
        <f t="shared" si="22"/>
        <v>0</v>
      </c>
      <c r="K65" s="139">
        <f t="shared" si="22"/>
        <v>0</v>
      </c>
      <c r="L65" s="139">
        <f t="shared" si="22"/>
        <v>0</v>
      </c>
      <c r="M65" s="139">
        <f t="shared" si="22"/>
        <v>0</v>
      </c>
      <c r="N65" s="139">
        <f t="shared" si="22"/>
        <v>0</v>
      </c>
      <c r="O65" s="139">
        <f t="shared" si="22"/>
        <v>0</v>
      </c>
      <c r="P65" s="144">
        <f>SUM(P22-P63)</f>
        <v>0</v>
      </c>
    </row>
    <row r="66" spans="2:16" ht="12.75">
      <c r="B66" s="140"/>
      <c r="C66" s="141"/>
      <c r="D66" s="145"/>
      <c r="E66" s="145"/>
      <c r="F66" s="145"/>
      <c r="G66" s="145"/>
      <c r="H66" s="145"/>
      <c r="I66" s="145"/>
      <c r="J66" s="145"/>
      <c r="K66" s="145"/>
      <c r="L66" s="145"/>
      <c r="M66" s="145"/>
      <c r="N66" s="145"/>
      <c r="O66" s="145"/>
      <c r="P66" s="143"/>
    </row>
    <row r="67" spans="2:16" ht="12.75">
      <c r="B67" s="133" t="s">
        <v>83</v>
      </c>
      <c r="C67" s="134"/>
      <c r="D67" s="146">
        <v>0</v>
      </c>
      <c r="E67" s="146">
        <f aca="true" t="shared" si="23" ref="E67:O67">+D69</f>
        <v>0</v>
      </c>
      <c r="F67" s="146">
        <f t="shared" si="23"/>
        <v>0</v>
      </c>
      <c r="G67" s="146">
        <f t="shared" si="23"/>
        <v>0</v>
      </c>
      <c r="H67" s="146">
        <f t="shared" si="23"/>
        <v>0</v>
      </c>
      <c r="I67" s="146">
        <f t="shared" si="23"/>
        <v>0</v>
      </c>
      <c r="J67" s="146">
        <f t="shared" si="23"/>
        <v>0</v>
      </c>
      <c r="K67" s="146">
        <f t="shared" si="23"/>
        <v>0</v>
      </c>
      <c r="L67" s="146">
        <f t="shared" si="23"/>
        <v>0</v>
      </c>
      <c r="M67" s="146">
        <f t="shared" si="23"/>
        <v>0</v>
      </c>
      <c r="N67" s="146">
        <f t="shared" si="23"/>
        <v>0</v>
      </c>
      <c r="O67" s="146">
        <f t="shared" si="23"/>
        <v>0</v>
      </c>
      <c r="P67" s="115">
        <v>0</v>
      </c>
    </row>
    <row r="68" spans="2:38" s="97" customFormat="1" ht="12.75">
      <c r="B68" s="140"/>
      <c r="C68" s="141"/>
      <c r="D68" s="145"/>
      <c r="E68" s="145"/>
      <c r="F68" s="145"/>
      <c r="G68" s="145"/>
      <c r="H68" s="145"/>
      <c r="I68" s="145"/>
      <c r="J68" s="145"/>
      <c r="K68" s="145"/>
      <c r="L68" s="145"/>
      <c r="M68" s="145"/>
      <c r="N68" s="145"/>
      <c r="O68" s="145"/>
      <c r="P68" s="143"/>
      <c r="Q68" s="355"/>
      <c r="R68" s="103"/>
      <c r="S68" s="103"/>
      <c r="T68" s="103"/>
      <c r="U68" s="103"/>
      <c r="V68" s="103"/>
      <c r="W68" s="103"/>
      <c r="X68" s="103"/>
      <c r="Y68" s="103"/>
      <c r="Z68" s="103"/>
      <c r="AA68" s="103"/>
      <c r="AB68" s="103"/>
      <c r="AC68" s="103"/>
      <c r="AD68" s="103"/>
      <c r="AE68" s="103"/>
      <c r="AF68" s="103"/>
      <c r="AG68" s="103"/>
      <c r="AH68" s="103"/>
      <c r="AI68" s="103"/>
      <c r="AJ68" s="103"/>
      <c r="AK68" s="103"/>
      <c r="AL68" s="103"/>
    </row>
    <row r="69" spans="2:38" s="97" customFormat="1" ht="19.5" customHeight="1">
      <c r="B69" s="147" t="s">
        <v>84</v>
      </c>
      <c r="C69" s="148"/>
      <c r="D69" s="149">
        <f aca="true" t="shared" si="24" ref="D69:P69">SUM(D65:D67)</f>
        <v>0</v>
      </c>
      <c r="E69" s="149">
        <f t="shared" si="24"/>
        <v>0</v>
      </c>
      <c r="F69" s="149">
        <f t="shared" si="24"/>
        <v>0</v>
      </c>
      <c r="G69" s="149">
        <f t="shared" si="24"/>
        <v>0</v>
      </c>
      <c r="H69" s="149">
        <f t="shared" si="24"/>
        <v>0</v>
      </c>
      <c r="I69" s="149">
        <f t="shared" si="24"/>
        <v>0</v>
      </c>
      <c r="J69" s="149">
        <f t="shared" si="24"/>
        <v>0</v>
      </c>
      <c r="K69" s="149">
        <f t="shared" si="24"/>
        <v>0</v>
      </c>
      <c r="L69" s="149">
        <f t="shared" si="24"/>
        <v>0</v>
      </c>
      <c r="M69" s="149">
        <f t="shared" si="24"/>
        <v>0</v>
      </c>
      <c r="N69" s="149">
        <f t="shared" si="24"/>
        <v>0</v>
      </c>
      <c r="O69" s="149">
        <f t="shared" si="24"/>
        <v>0</v>
      </c>
      <c r="P69" s="149">
        <f t="shared" si="24"/>
        <v>0</v>
      </c>
      <c r="Q69" s="355"/>
      <c r="R69" s="103"/>
      <c r="S69" s="103"/>
      <c r="T69" s="103"/>
      <c r="U69" s="103"/>
      <c r="V69" s="103"/>
      <c r="W69" s="103"/>
      <c r="X69" s="103"/>
      <c r="Y69" s="103"/>
      <c r="Z69" s="103"/>
      <c r="AA69" s="103"/>
      <c r="AB69" s="103"/>
      <c r="AC69" s="103"/>
      <c r="AD69" s="103"/>
      <c r="AE69" s="103"/>
      <c r="AF69" s="103"/>
      <c r="AG69" s="103"/>
      <c r="AH69" s="103"/>
      <c r="AI69" s="103"/>
      <c r="AJ69" s="103"/>
      <c r="AK69" s="103"/>
      <c r="AL69" s="103"/>
    </row>
    <row r="70" spans="2:37" s="97" customFormat="1" ht="12" customHeight="1">
      <c r="B70" s="82"/>
      <c r="C70" s="82"/>
      <c r="D70" s="83"/>
      <c r="E70" s="83"/>
      <c r="F70" s="83"/>
      <c r="G70" s="83"/>
      <c r="H70" s="83"/>
      <c r="I70" s="83"/>
      <c r="J70" s="83"/>
      <c r="K70" s="83"/>
      <c r="L70" s="83"/>
      <c r="M70" s="83"/>
      <c r="N70" s="83"/>
      <c r="O70" s="83"/>
      <c r="P70" s="84"/>
      <c r="Q70" s="355"/>
      <c r="R70" s="103"/>
      <c r="S70" s="103"/>
      <c r="T70" s="103"/>
      <c r="U70" s="103"/>
      <c r="V70" s="103"/>
      <c r="W70" s="103"/>
      <c r="X70" s="103"/>
      <c r="Y70" s="103"/>
      <c r="Z70" s="103"/>
      <c r="AA70" s="103"/>
      <c r="AB70" s="103"/>
      <c r="AC70" s="103"/>
      <c r="AD70" s="103"/>
      <c r="AE70" s="103"/>
      <c r="AF70" s="103"/>
      <c r="AG70" s="103"/>
      <c r="AH70" s="103"/>
      <c r="AI70" s="103"/>
      <c r="AJ70" s="103"/>
      <c r="AK70" s="103"/>
    </row>
    <row r="71" spans="2:34" s="97" customFormat="1" ht="12" customHeight="1">
      <c r="B71" s="97" t="s">
        <v>85</v>
      </c>
      <c r="C71" s="150"/>
      <c r="D71" s="83"/>
      <c r="E71" s="83"/>
      <c r="F71" s="83"/>
      <c r="G71" s="83"/>
      <c r="H71" s="83"/>
      <c r="I71" s="83"/>
      <c r="J71" s="83"/>
      <c r="K71" s="83"/>
      <c r="L71" s="84"/>
      <c r="M71" s="103"/>
      <c r="N71" s="103"/>
      <c r="O71" s="103"/>
      <c r="P71" s="103"/>
      <c r="Q71" s="355"/>
      <c r="R71" s="103"/>
      <c r="S71" s="103"/>
      <c r="T71" s="103"/>
      <c r="U71" s="103"/>
      <c r="V71" s="103"/>
      <c r="W71" s="103"/>
      <c r="X71" s="103"/>
      <c r="Y71" s="103"/>
      <c r="Z71" s="103"/>
      <c r="AA71" s="103"/>
      <c r="AB71" s="103"/>
      <c r="AC71" s="103"/>
      <c r="AD71" s="103"/>
      <c r="AE71" s="103"/>
      <c r="AF71" s="103"/>
      <c r="AG71" s="103"/>
      <c r="AH71" s="103"/>
    </row>
    <row r="72" spans="2:34" s="97" customFormat="1" ht="14.25" customHeight="1">
      <c r="B72" s="150"/>
      <c r="C72" s="150"/>
      <c r="D72" s="83"/>
      <c r="E72" s="83"/>
      <c r="F72" s="83"/>
      <c r="G72" s="83"/>
      <c r="H72" s="83"/>
      <c r="I72" s="83"/>
      <c r="J72" s="83"/>
      <c r="K72" s="83"/>
      <c r="L72" s="84"/>
      <c r="M72" s="103"/>
      <c r="N72" s="103"/>
      <c r="O72" s="103"/>
      <c r="P72" s="103"/>
      <c r="Q72" s="355"/>
      <c r="R72" s="103"/>
      <c r="S72" s="103"/>
      <c r="T72" s="103"/>
      <c r="U72" s="103"/>
      <c r="V72" s="103"/>
      <c r="W72" s="103"/>
      <c r="X72" s="103"/>
      <c r="Y72" s="103"/>
      <c r="Z72" s="103"/>
      <c r="AA72" s="103"/>
      <c r="AB72" s="103"/>
      <c r="AC72" s="103"/>
      <c r="AD72" s="103"/>
      <c r="AE72" s="103"/>
      <c r="AF72" s="103"/>
      <c r="AG72" s="103"/>
      <c r="AH72" s="103"/>
    </row>
    <row r="73" spans="12:34" s="97" customFormat="1" ht="12.75">
      <c r="L73" s="84"/>
      <c r="M73" s="103"/>
      <c r="N73" s="103"/>
      <c r="O73" s="103"/>
      <c r="P73" s="103"/>
      <c r="Q73" s="355"/>
      <c r="R73" s="103"/>
      <c r="S73" s="103"/>
      <c r="T73" s="103"/>
      <c r="U73" s="103"/>
      <c r="V73" s="103"/>
      <c r="W73" s="103"/>
      <c r="X73" s="103"/>
      <c r="Y73" s="103"/>
      <c r="Z73" s="103"/>
      <c r="AA73" s="103"/>
      <c r="AB73" s="103"/>
      <c r="AC73" s="103"/>
      <c r="AD73" s="103"/>
      <c r="AE73" s="103"/>
      <c r="AF73" s="103"/>
      <c r="AG73" s="103"/>
      <c r="AH73" s="103"/>
    </row>
    <row r="74" spans="12:34" s="97" customFormat="1" ht="12.75" customHeight="1">
      <c r="L74" s="84"/>
      <c r="M74" s="103"/>
      <c r="N74" s="103"/>
      <c r="O74" s="103"/>
      <c r="P74" s="103"/>
      <c r="Q74" s="355"/>
      <c r="R74" s="103"/>
      <c r="S74" s="103"/>
      <c r="T74" s="103"/>
      <c r="U74" s="103"/>
      <c r="V74" s="103"/>
      <c r="W74" s="103"/>
      <c r="X74" s="103"/>
      <c r="Y74" s="103"/>
      <c r="Z74" s="103"/>
      <c r="AA74" s="103"/>
      <c r="AB74" s="103"/>
      <c r="AC74" s="103"/>
      <c r="AD74" s="103"/>
      <c r="AE74" s="103"/>
      <c r="AF74" s="103"/>
      <c r="AG74" s="103"/>
      <c r="AH74" s="103"/>
    </row>
    <row r="75" spans="12:34" s="97" customFormat="1" ht="14.25" customHeight="1">
      <c r="L75" s="84"/>
      <c r="M75" s="96"/>
      <c r="N75" s="96"/>
      <c r="O75" s="96"/>
      <c r="P75" s="96"/>
      <c r="Q75" s="355"/>
      <c r="R75" s="103"/>
      <c r="S75" s="103"/>
      <c r="T75" s="103"/>
      <c r="U75" s="103"/>
      <c r="V75" s="103"/>
      <c r="W75" s="103"/>
      <c r="X75" s="103"/>
      <c r="Y75" s="103"/>
      <c r="Z75" s="103"/>
      <c r="AA75" s="103"/>
      <c r="AB75" s="103"/>
      <c r="AC75" s="103"/>
      <c r="AD75" s="103"/>
      <c r="AE75" s="103"/>
      <c r="AF75" s="103"/>
      <c r="AG75" s="103"/>
      <c r="AH75" s="103"/>
    </row>
  </sheetData>
  <sheetProtection password="C7A8" sheet="1"/>
  <mergeCells count="1">
    <mergeCell ref="Q23:Q24"/>
  </mergeCells>
  <printOptions/>
  <pageMargins left="0.25" right="0.25" top="0.75" bottom="0.75" header="0.5118055555555555" footer="0.5118055555555555"/>
  <pageSetup fitToHeight="1" fitToWidth="1" horizontalDpi="300" verticalDpi="300" orientation="landscape" scale="55" r:id="rId4"/>
  <colBreaks count="1" manualBreakCount="1">
    <brk id="17" max="65535" man="1"/>
  </colBreaks>
  <drawing r:id="rId3"/>
  <legacyDrawing r:id="rId2"/>
  <oleObjects>
    <oleObject progId="Word.Document.12" shapeId="71285665" r:id="rId1"/>
  </oleObjects>
</worksheet>
</file>

<file path=xl/worksheets/sheet5.xml><?xml version="1.0" encoding="utf-8"?>
<worksheet xmlns="http://schemas.openxmlformats.org/spreadsheetml/2006/main" xmlns:r="http://schemas.openxmlformats.org/officeDocument/2006/relationships">
  <sheetPr>
    <tabColor indexed="22"/>
    <pageSetUpPr fitToPage="1"/>
  </sheetPr>
  <dimension ref="A1:AL69"/>
  <sheetViews>
    <sheetView zoomScale="80" zoomScaleNormal="80" zoomScalePageLayoutView="0" workbookViewId="0" topLeftCell="C47">
      <selection activeCell="N56" sqref="N56"/>
    </sheetView>
  </sheetViews>
  <sheetFormatPr defaultColWidth="9.140625" defaultRowHeight="12.75"/>
  <cols>
    <col min="1" max="1" width="34.421875" style="26" customWidth="1"/>
    <col min="2" max="2" width="45.421875" style="26" customWidth="1"/>
    <col min="3" max="3" width="8.421875" style="26" customWidth="1"/>
    <col min="4" max="15" width="13.8515625" style="151" customWidth="1"/>
    <col min="16" max="16" width="13.8515625" style="152" customWidth="1"/>
    <col min="17" max="17" width="12.7109375" style="151" customWidth="1"/>
    <col min="18" max="38" width="9.140625" style="151" customWidth="1"/>
    <col min="39" max="16384" width="9.140625" style="26" customWidth="1"/>
  </cols>
  <sheetData>
    <row r="1" spans="2:38" s="43" customFormat="1" ht="39.75" customHeight="1">
      <c r="B1" s="153" t="s">
        <v>86</v>
      </c>
      <c r="C1" s="154"/>
      <c r="D1" s="155"/>
      <c r="F1" s="155"/>
      <c r="G1" s="155"/>
      <c r="H1" s="155"/>
      <c r="I1" s="155"/>
      <c r="J1" s="155"/>
      <c r="K1" s="155"/>
      <c r="L1" s="155"/>
      <c r="M1" s="155"/>
      <c r="N1" s="155"/>
      <c r="O1" s="155"/>
      <c r="P1" s="156"/>
      <c r="Q1" s="157"/>
      <c r="R1" s="157"/>
      <c r="S1" s="157"/>
      <c r="T1" s="157"/>
      <c r="U1" s="157"/>
      <c r="V1" s="157"/>
      <c r="W1" s="157"/>
      <c r="X1" s="157"/>
      <c r="Y1" s="157"/>
      <c r="Z1" s="157"/>
      <c r="AA1" s="157"/>
      <c r="AB1" s="157"/>
      <c r="AC1" s="157"/>
      <c r="AD1" s="157"/>
      <c r="AE1" s="157"/>
      <c r="AF1" s="157"/>
      <c r="AG1" s="157"/>
      <c r="AH1" s="157"/>
      <c r="AI1" s="157"/>
      <c r="AJ1" s="157"/>
      <c r="AK1" s="157"/>
      <c r="AL1" s="157"/>
    </row>
    <row r="2" spans="2:38" s="158" customFormat="1" ht="12.75">
      <c r="B2" s="159" t="s">
        <v>46</v>
      </c>
      <c r="C2" s="160"/>
      <c r="D2" s="161" t="str">
        <f>IF('STEP 1 - Start Up Costs'!$C$3&lt;&gt;"",DATE(YEAR('STEP 1 - Start Up Costs'!C3)+1,MONTH('STEP 1 - Start Up Costs'!C3)+1,),TEXT('STEP 2 - Cashflow - Yr1 '!O2+1,"##"))</f>
        <v>13</v>
      </c>
      <c r="E2" s="161" t="str">
        <f>IF('STEP 1 - Start Up Costs'!$C$3&lt;&gt;"",DATE(YEAR(D2),MONTH(D2)+2,),TEXT(VALUE(D2+1),"##"))</f>
        <v>14</v>
      </c>
      <c r="F2" s="161" t="str">
        <f>IF('STEP 1 - Start Up Costs'!$C$3&lt;&gt;"",DATE(YEAR(E2),MONTH(E2)+2,),TEXT(VALUE(E2+1),"##"))</f>
        <v>15</v>
      </c>
      <c r="G2" s="161" t="str">
        <f>IF('STEP 1 - Start Up Costs'!$C$3&lt;&gt;"",DATE(YEAR(F2),MONTH(F2)+2,),TEXT(VALUE(F2+1),"##"))</f>
        <v>16</v>
      </c>
      <c r="H2" s="161" t="str">
        <f>IF('STEP 1 - Start Up Costs'!$C$3&lt;&gt;"",DATE(YEAR(G2),MONTH(G2)+2,),TEXT(VALUE(G2+1),"##"))</f>
        <v>17</v>
      </c>
      <c r="I2" s="161" t="str">
        <f>IF('STEP 1 - Start Up Costs'!$C$3&lt;&gt;"",DATE(YEAR(H2),MONTH(H2)+2,),TEXT(VALUE(H2+1),"##"))</f>
        <v>18</v>
      </c>
      <c r="J2" s="161" t="str">
        <f>IF('STEP 1 - Start Up Costs'!$C$3&lt;&gt;"",DATE(YEAR(I2),MONTH(I2)+2,),TEXT(VALUE(I2+1),"##"))</f>
        <v>19</v>
      </c>
      <c r="K2" s="161" t="str">
        <f>IF('STEP 1 - Start Up Costs'!$C$3&lt;&gt;"",DATE(YEAR(J2),MONTH(J2)+2,),TEXT(VALUE(J2+1),"##"))</f>
        <v>20</v>
      </c>
      <c r="L2" s="161" t="str">
        <f>IF('STEP 1 - Start Up Costs'!$C$3&lt;&gt;"",DATE(YEAR(K2),MONTH(K2)+2,),TEXT(VALUE(K2+1),"##"))</f>
        <v>21</v>
      </c>
      <c r="M2" s="161" t="str">
        <f>IF('STEP 1 - Start Up Costs'!$C$3&lt;&gt;"",DATE(YEAR(L2),MONTH(L2)+2,),TEXT(VALUE(L2+1),"##"))</f>
        <v>22</v>
      </c>
      <c r="N2" s="161" t="str">
        <f>IF('STEP 1 - Start Up Costs'!$C$3&lt;&gt;"",DATE(YEAR(M2),MONTH(M2)+2,),TEXT(VALUE(M2+1),"##"))</f>
        <v>23</v>
      </c>
      <c r="O2" s="161" t="str">
        <f>IF('STEP 1 - Start Up Costs'!$C$3&lt;&gt;"",DATE(YEAR(N2),MONTH(N2)+2,),TEXT(VALUE(N2+1),"##"))</f>
        <v>24</v>
      </c>
      <c r="P2" s="162" t="s">
        <v>47</v>
      </c>
      <c r="Q2" s="163"/>
      <c r="R2" s="163"/>
      <c r="S2" s="163"/>
      <c r="T2" s="163"/>
      <c r="U2" s="163"/>
      <c r="V2" s="163"/>
      <c r="W2" s="163"/>
      <c r="X2" s="163"/>
      <c r="Y2" s="163"/>
      <c r="Z2" s="163"/>
      <c r="AA2" s="163"/>
      <c r="AB2" s="163"/>
      <c r="AC2" s="163"/>
      <c r="AD2" s="163"/>
      <c r="AE2" s="163"/>
      <c r="AF2" s="163"/>
      <c r="AG2" s="163"/>
      <c r="AH2" s="163"/>
      <c r="AI2" s="163"/>
      <c r="AJ2" s="163"/>
      <c r="AK2" s="163"/>
      <c r="AL2" s="163"/>
    </row>
    <row r="3" spans="2:38" s="44" customFormat="1" ht="12.75">
      <c r="B3" s="164" t="str">
        <f>'STEP 2 - Cashflow - Yr1 '!B3</f>
        <v>Sales Assumptions</v>
      </c>
      <c r="C3" s="165"/>
      <c r="D3" s="166">
        <f>IF('STEP 1 - Start Up Costs'!$C$3&lt;&gt;"",13+C3,"")</f>
      </c>
      <c r="E3" s="166">
        <f>IF('STEP 1 - Start Up Costs'!$C$3&lt;&gt;"",1+D3,"")</f>
      </c>
      <c r="F3" s="166">
        <f>IF('STEP 1 - Start Up Costs'!$C$3&lt;&gt;"",1+E3,"")</f>
      </c>
      <c r="G3" s="166">
        <f>IF('STEP 1 - Start Up Costs'!$C$3&lt;&gt;"",1+F3,"")</f>
      </c>
      <c r="H3" s="166">
        <f>IF('STEP 1 - Start Up Costs'!$C$3&lt;&gt;"",1+G3,"")</f>
      </c>
      <c r="I3" s="166">
        <f>IF('STEP 1 - Start Up Costs'!$C$3&lt;&gt;"",1+H3,"")</f>
      </c>
      <c r="J3" s="166">
        <f>IF('STEP 1 - Start Up Costs'!$C$3&lt;&gt;"",1+I3,"")</f>
      </c>
      <c r="K3" s="166">
        <f>IF('STEP 1 - Start Up Costs'!$C$3&lt;&gt;"",1+J3,"")</f>
      </c>
      <c r="L3" s="166">
        <f>IF('STEP 1 - Start Up Costs'!$C$3&lt;&gt;"",1+K3,"")</f>
      </c>
      <c r="M3" s="166">
        <f>IF('STEP 1 - Start Up Costs'!$C$3&lt;&gt;"",1+L3,"")</f>
      </c>
      <c r="N3" s="166">
        <f>IF('STEP 1 - Start Up Costs'!$C$3&lt;&gt;"",1+M3,"")</f>
      </c>
      <c r="O3" s="166">
        <f>IF('STEP 1 - Start Up Costs'!$C$3&lt;&gt;"",1+N3,"")</f>
      </c>
      <c r="P3" s="168"/>
      <c r="Q3" s="169"/>
      <c r="R3" s="169"/>
      <c r="S3" s="169"/>
      <c r="T3" s="169"/>
      <c r="U3" s="169"/>
      <c r="V3" s="169"/>
      <c r="W3" s="169"/>
      <c r="X3" s="169"/>
      <c r="Y3" s="169"/>
      <c r="Z3" s="169"/>
      <c r="AA3" s="169"/>
      <c r="AB3" s="169"/>
      <c r="AC3" s="169"/>
      <c r="AD3" s="169"/>
      <c r="AE3" s="169"/>
      <c r="AF3" s="169"/>
      <c r="AG3" s="169"/>
      <c r="AH3" s="169"/>
      <c r="AI3" s="169"/>
      <c r="AJ3" s="169"/>
      <c r="AK3" s="169"/>
      <c r="AL3" s="169"/>
    </row>
    <row r="4" spans="2:38" s="44" customFormat="1" ht="12.75">
      <c r="B4" s="170" t="str">
        <f>'STEP 2 - Cashflow - Yr1 '!B4</f>
        <v>Sales category 1</v>
      </c>
      <c r="C4" s="171"/>
      <c r="D4" s="105"/>
      <c r="E4" s="105"/>
      <c r="F4" s="105"/>
      <c r="G4" s="105"/>
      <c r="H4" s="105"/>
      <c r="I4" s="105"/>
      <c r="J4" s="105"/>
      <c r="K4" s="105"/>
      <c r="L4" s="105"/>
      <c r="M4" s="105"/>
      <c r="N4" s="105"/>
      <c r="O4" s="105"/>
      <c r="P4" s="172">
        <f>SUM(D4:O4)</f>
        <v>0</v>
      </c>
      <c r="Q4" s="169"/>
      <c r="R4" s="169"/>
      <c r="S4" s="169"/>
      <c r="T4" s="169"/>
      <c r="U4" s="169"/>
      <c r="V4" s="169"/>
      <c r="W4" s="169"/>
      <c r="X4" s="169"/>
      <c r="Y4" s="169"/>
      <c r="Z4" s="169"/>
      <c r="AA4" s="169"/>
      <c r="AB4" s="169"/>
      <c r="AC4" s="169"/>
      <c r="AD4" s="169"/>
      <c r="AE4" s="169"/>
      <c r="AF4" s="169"/>
      <c r="AG4" s="169"/>
      <c r="AH4" s="169"/>
      <c r="AI4" s="169"/>
      <c r="AJ4" s="169"/>
      <c r="AK4" s="169"/>
      <c r="AL4" s="169"/>
    </row>
    <row r="5" spans="2:16" ht="12.75">
      <c r="B5" s="170" t="str">
        <f>'STEP 2 - Cashflow - Yr1 '!B5</f>
        <v>Sales category 2</v>
      </c>
      <c r="C5" s="171"/>
      <c r="D5" s="105"/>
      <c r="E5" s="105"/>
      <c r="F5" s="105"/>
      <c r="G5" s="105"/>
      <c r="H5" s="105"/>
      <c r="I5" s="105"/>
      <c r="J5" s="105"/>
      <c r="K5" s="105"/>
      <c r="L5" s="105"/>
      <c r="M5" s="105"/>
      <c r="N5" s="105"/>
      <c r="O5" s="105"/>
      <c r="P5" s="172">
        <f>SUM(D5:O5)</f>
        <v>0</v>
      </c>
    </row>
    <row r="6" spans="2:16" ht="12.75">
      <c r="B6" s="170" t="str">
        <f>'STEP 2 - Cashflow - Yr1 '!B6</f>
        <v>Sales category 3</v>
      </c>
      <c r="C6" s="171"/>
      <c r="D6" s="105"/>
      <c r="E6" s="105"/>
      <c r="F6" s="105"/>
      <c r="G6" s="105"/>
      <c r="H6" s="105"/>
      <c r="I6" s="105"/>
      <c r="J6" s="105"/>
      <c r="K6" s="105"/>
      <c r="L6" s="105"/>
      <c r="M6" s="105"/>
      <c r="N6" s="105"/>
      <c r="O6" s="105"/>
      <c r="P6" s="172">
        <f>SUM(D6:O6)</f>
        <v>0</v>
      </c>
    </row>
    <row r="7" spans="2:16" ht="12.75">
      <c r="B7" s="170" t="str">
        <f>'STEP 2 - Cashflow - Yr1 '!B7</f>
        <v>Sales category 4</v>
      </c>
      <c r="C7" s="171"/>
      <c r="D7" s="105"/>
      <c r="E7" s="105"/>
      <c r="F7" s="105"/>
      <c r="G7" s="105"/>
      <c r="H7" s="105"/>
      <c r="I7" s="105"/>
      <c r="J7" s="105"/>
      <c r="K7" s="105"/>
      <c r="L7" s="105"/>
      <c r="M7" s="105"/>
      <c r="N7" s="105"/>
      <c r="O7" s="105"/>
      <c r="P7" s="172">
        <f>SUM(D7:O7)</f>
        <v>0</v>
      </c>
    </row>
    <row r="8" spans="2:17" ht="12.75">
      <c r="B8" s="164" t="str">
        <f>'STEP 2 - Cashflow - Yr1 '!B8</f>
        <v>Cash from Sales</v>
      </c>
      <c r="C8" s="165" t="s">
        <v>87</v>
      </c>
      <c r="D8" s="166"/>
      <c r="E8" s="167"/>
      <c r="F8" s="167"/>
      <c r="G8" s="167"/>
      <c r="H8" s="167"/>
      <c r="I8" s="167"/>
      <c r="J8" s="167"/>
      <c r="K8" s="167"/>
      <c r="L8" s="167"/>
      <c r="M8" s="167"/>
      <c r="N8" s="167"/>
      <c r="O8" s="167"/>
      <c r="P8" s="168"/>
      <c r="Q8" s="169" t="s">
        <v>51</v>
      </c>
    </row>
    <row r="9" spans="2:17" ht="12.75">
      <c r="B9" s="173" t="str">
        <f>B4</f>
        <v>Sales category 1</v>
      </c>
      <c r="C9" s="294">
        <v>0</v>
      </c>
      <c r="D9" s="110">
        <f aca="true" t="shared" si="0" ref="D9:O9">$C9*D4</f>
        <v>0</v>
      </c>
      <c r="E9" s="110">
        <f t="shared" si="0"/>
        <v>0</v>
      </c>
      <c r="F9" s="110">
        <f t="shared" si="0"/>
        <v>0</v>
      </c>
      <c r="G9" s="110">
        <f t="shared" si="0"/>
        <v>0</v>
      </c>
      <c r="H9" s="110">
        <f t="shared" si="0"/>
        <v>0</v>
      </c>
      <c r="I9" s="110">
        <f t="shared" si="0"/>
        <v>0</v>
      </c>
      <c r="J9" s="110">
        <f t="shared" si="0"/>
        <v>0</v>
      </c>
      <c r="K9" s="110">
        <f t="shared" si="0"/>
        <v>0</v>
      </c>
      <c r="L9" s="110">
        <f t="shared" si="0"/>
        <v>0</v>
      </c>
      <c r="M9" s="110">
        <f t="shared" si="0"/>
        <v>0</v>
      </c>
      <c r="N9" s="110">
        <f t="shared" si="0"/>
        <v>0</v>
      </c>
      <c r="O9" s="110">
        <f t="shared" si="0"/>
        <v>0</v>
      </c>
      <c r="P9" s="174">
        <f aca="true" t="shared" si="1" ref="P9:P14">SUM(D9:O9)</f>
        <v>0</v>
      </c>
      <c r="Q9" s="112">
        <f>_xlfn.IFERROR(+P9/$P$13,0)</f>
        <v>0</v>
      </c>
    </row>
    <row r="10" spans="2:17" ht="12.75">
      <c r="B10" s="173" t="str">
        <f>+B5</f>
        <v>Sales category 2</v>
      </c>
      <c r="C10" s="294">
        <v>0</v>
      </c>
      <c r="D10" s="110">
        <f aca="true" t="shared" si="2" ref="D10:O10">$C10*D5</f>
        <v>0</v>
      </c>
      <c r="E10" s="110">
        <f t="shared" si="2"/>
        <v>0</v>
      </c>
      <c r="F10" s="110">
        <f t="shared" si="2"/>
        <v>0</v>
      </c>
      <c r="G10" s="110">
        <f t="shared" si="2"/>
        <v>0</v>
      </c>
      <c r="H10" s="110">
        <f t="shared" si="2"/>
        <v>0</v>
      </c>
      <c r="I10" s="110">
        <f t="shared" si="2"/>
        <v>0</v>
      </c>
      <c r="J10" s="110">
        <f t="shared" si="2"/>
        <v>0</v>
      </c>
      <c r="K10" s="110">
        <f t="shared" si="2"/>
        <v>0</v>
      </c>
      <c r="L10" s="110">
        <f t="shared" si="2"/>
        <v>0</v>
      </c>
      <c r="M10" s="110">
        <f t="shared" si="2"/>
        <v>0</v>
      </c>
      <c r="N10" s="110">
        <f t="shared" si="2"/>
        <v>0</v>
      </c>
      <c r="O10" s="110">
        <f t="shared" si="2"/>
        <v>0</v>
      </c>
      <c r="P10" s="174">
        <f t="shared" si="1"/>
        <v>0</v>
      </c>
      <c r="Q10" s="112">
        <f>_xlfn.IFERROR(+P10/$P$13,0)</f>
        <v>0</v>
      </c>
    </row>
    <row r="11" spans="2:38" s="44" customFormat="1" ht="12.75">
      <c r="B11" s="173" t="str">
        <f>+B6</f>
        <v>Sales category 3</v>
      </c>
      <c r="C11" s="294">
        <v>0</v>
      </c>
      <c r="D11" s="110">
        <f aca="true" t="shared" si="3" ref="D11:O11">$C11*D6</f>
        <v>0</v>
      </c>
      <c r="E11" s="110">
        <f t="shared" si="3"/>
        <v>0</v>
      </c>
      <c r="F11" s="110">
        <f t="shared" si="3"/>
        <v>0</v>
      </c>
      <c r="G11" s="110">
        <f t="shared" si="3"/>
        <v>0</v>
      </c>
      <c r="H11" s="110">
        <f t="shared" si="3"/>
        <v>0</v>
      </c>
      <c r="I11" s="110">
        <f t="shared" si="3"/>
        <v>0</v>
      </c>
      <c r="J11" s="110">
        <f t="shared" si="3"/>
        <v>0</v>
      </c>
      <c r="K11" s="110">
        <f t="shared" si="3"/>
        <v>0</v>
      </c>
      <c r="L11" s="110">
        <f t="shared" si="3"/>
        <v>0</v>
      </c>
      <c r="M11" s="110">
        <f t="shared" si="3"/>
        <v>0</v>
      </c>
      <c r="N11" s="110">
        <f t="shared" si="3"/>
        <v>0</v>
      </c>
      <c r="O11" s="110">
        <f t="shared" si="3"/>
        <v>0</v>
      </c>
      <c r="P11" s="174">
        <f t="shared" si="1"/>
        <v>0</v>
      </c>
      <c r="Q11" s="112">
        <f>_xlfn.IFERROR(+P11/$P$13,0)</f>
        <v>0</v>
      </c>
      <c r="R11" s="169"/>
      <c r="S11" s="169"/>
      <c r="T11" s="169"/>
      <c r="U11" s="169"/>
      <c r="V11" s="169"/>
      <c r="W11" s="169"/>
      <c r="X11" s="169"/>
      <c r="Y11" s="169"/>
      <c r="Z11" s="169"/>
      <c r="AA11" s="169"/>
      <c r="AB11" s="169"/>
      <c r="AC11" s="169"/>
      <c r="AD11" s="169"/>
      <c r="AE11" s="169"/>
      <c r="AF11" s="169"/>
      <c r="AG11" s="169"/>
      <c r="AH11" s="169"/>
      <c r="AI11" s="169"/>
      <c r="AJ11" s="169"/>
      <c r="AK11" s="169"/>
      <c r="AL11" s="169"/>
    </row>
    <row r="12" spans="2:38" s="44" customFormat="1" ht="12.75">
      <c r="B12" s="173" t="str">
        <f>+B7</f>
        <v>Sales category 4</v>
      </c>
      <c r="C12" s="294">
        <v>0</v>
      </c>
      <c r="D12" s="110">
        <f aca="true" t="shared" si="4" ref="D12:O12">$C12*D7</f>
        <v>0</v>
      </c>
      <c r="E12" s="110">
        <f t="shared" si="4"/>
        <v>0</v>
      </c>
      <c r="F12" s="110">
        <f t="shared" si="4"/>
        <v>0</v>
      </c>
      <c r="G12" s="110">
        <f t="shared" si="4"/>
        <v>0</v>
      </c>
      <c r="H12" s="110">
        <f t="shared" si="4"/>
        <v>0</v>
      </c>
      <c r="I12" s="110">
        <f t="shared" si="4"/>
        <v>0</v>
      </c>
      <c r="J12" s="110">
        <f t="shared" si="4"/>
        <v>0</v>
      </c>
      <c r="K12" s="110">
        <f t="shared" si="4"/>
        <v>0</v>
      </c>
      <c r="L12" s="110">
        <f t="shared" si="4"/>
        <v>0</v>
      </c>
      <c r="M12" s="110">
        <f t="shared" si="4"/>
        <v>0</v>
      </c>
      <c r="N12" s="110">
        <f t="shared" si="4"/>
        <v>0</v>
      </c>
      <c r="O12" s="110">
        <f t="shared" si="4"/>
        <v>0</v>
      </c>
      <c r="P12" s="174">
        <f t="shared" si="1"/>
        <v>0</v>
      </c>
      <c r="Q12" s="112">
        <f>_xlfn.IFERROR(+P12/$P$13,0)</f>
        <v>0</v>
      </c>
      <c r="R12" s="169"/>
      <c r="S12" s="169"/>
      <c r="T12" s="169"/>
      <c r="U12" s="169"/>
      <c r="V12" s="169"/>
      <c r="W12" s="169"/>
      <c r="X12" s="169"/>
      <c r="Y12" s="169"/>
      <c r="Z12" s="169"/>
      <c r="AA12" s="169"/>
      <c r="AB12" s="169"/>
      <c r="AC12" s="169"/>
      <c r="AD12" s="169"/>
      <c r="AE12" s="169"/>
      <c r="AF12" s="169"/>
      <c r="AG12" s="169"/>
      <c r="AH12" s="169"/>
      <c r="AI12" s="169"/>
      <c r="AJ12" s="169"/>
      <c r="AK12" s="169"/>
      <c r="AL12" s="169"/>
    </row>
    <row r="13" spans="2:18" ht="12.75">
      <c r="B13" s="175" t="s">
        <v>52</v>
      </c>
      <c r="C13" s="176"/>
      <c r="D13" s="177">
        <f aca="true" t="shared" si="5" ref="D13:O13">SUM(D9:D12)</f>
        <v>0</v>
      </c>
      <c r="E13" s="177">
        <f t="shared" si="5"/>
        <v>0</v>
      </c>
      <c r="F13" s="177">
        <f t="shared" si="5"/>
        <v>0</v>
      </c>
      <c r="G13" s="177">
        <f t="shared" si="5"/>
        <v>0</v>
      </c>
      <c r="H13" s="177">
        <f t="shared" si="5"/>
        <v>0</v>
      </c>
      <c r="I13" s="177">
        <f t="shared" si="5"/>
        <v>0</v>
      </c>
      <c r="J13" s="177">
        <f t="shared" si="5"/>
        <v>0</v>
      </c>
      <c r="K13" s="177">
        <f t="shared" si="5"/>
        <v>0</v>
      </c>
      <c r="L13" s="177">
        <f t="shared" si="5"/>
        <v>0</v>
      </c>
      <c r="M13" s="177">
        <f t="shared" si="5"/>
        <v>0</v>
      </c>
      <c r="N13" s="177">
        <f t="shared" si="5"/>
        <v>0</v>
      </c>
      <c r="O13" s="177">
        <f t="shared" si="5"/>
        <v>0</v>
      </c>
      <c r="P13" s="178">
        <f t="shared" si="1"/>
        <v>0</v>
      </c>
      <c r="R13" s="169"/>
    </row>
    <row r="14" spans="2:17" ht="12.75">
      <c r="B14" s="173" t="s">
        <v>88</v>
      </c>
      <c r="C14" s="179"/>
      <c r="D14" s="105"/>
      <c r="E14" s="105"/>
      <c r="F14" s="105"/>
      <c r="G14" s="105"/>
      <c r="H14" s="105"/>
      <c r="I14" s="105"/>
      <c r="J14" s="105"/>
      <c r="K14" s="105"/>
      <c r="L14" s="105"/>
      <c r="M14" s="105"/>
      <c r="N14" s="105"/>
      <c r="O14" s="105"/>
      <c r="P14" s="174">
        <f t="shared" si="1"/>
        <v>0</v>
      </c>
      <c r="Q14" s="180"/>
    </row>
    <row r="15" spans="2:17" ht="12.75">
      <c r="B15" s="181"/>
      <c r="C15" s="179"/>
      <c r="D15" s="105"/>
      <c r="E15" s="105"/>
      <c r="F15" s="105"/>
      <c r="G15" s="105"/>
      <c r="H15" s="105"/>
      <c r="I15" s="105"/>
      <c r="J15" s="105"/>
      <c r="K15" s="105"/>
      <c r="L15" s="105"/>
      <c r="M15" s="105"/>
      <c r="N15" s="105"/>
      <c r="O15" s="105"/>
      <c r="P15" s="174"/>
      <c r="Q15" s="180"/>
    </row>
    <row r="16" spans="2:17" ht="12.75">
      <c r="B16" s="181"/>
      <c r="C16" s="179"/>
      <c r="D16" s="105"/>
      <c r="E16" s="105"/>
      <c r="F16" s="105"/>
      <c r="G16" s="105"/>
      <c r="H16" s="105"/>
      <c r="I16" s="105"/>
      <c r="J16" s="105"/>
      <c r="K16" s="105"/>
      <c r="L16" s="105"/>
      <c r="M16" s="105"/>
      <c r="N16" s="105"/>
      <c r="O16" s="105"/>
      <c r="P16" s="174">
        <f>SUM(D16:O16)</f>
        <v>0</v>
      </c>
      <c r="Q16" s="180"/>
    </row>
    <row r="17" spans="2:38" s="44" customFormat="1" ht="12.75">
      <c r="B17" s="175" t="s">
        <v>54</v>
      </c>
      <c r="C17" s="176"/>
      <c r="D17" s="177">
        <f aca="true" t="shared" si="6" ref="D17:O17">SUM(D14:D16)</f>
        <v>0</v>
      </c>
      <c r="E17" s="177">
        <f t="shared" si="6"/>
        <v>0</v>
      </c>
      <c r="F17" s="177">
        <f t="shared" si="6"/>
        <v>0</v>
      </c>
      <c r="G17" s="177">
        <f t="shared" si="6"/>
        <v>0</v>
      </c>
      <c r="H17" s="177">
        <f t="shared" si="6"/>
        <v>0</v>
      </c>
      <c r="I17" s="177">
        <f t="shared" si="6"/>
        <v>0</v>
      </c>
      <c r="J17" s="177">
        <f t="shared" si="6"/>
        <v>0</v>
      </c>
      <c r="K17" s="177">
        <f t="shared" si="6"/>
        <v>0</v>
      </c>
      <c r="L17" s="177">
        <f t="shared" si="6"/>
        <v>0</v>
      </c>
      <c r="M17" s="177">
        <f t="shared" si="6"/>
        <v>0</v>
      </c>
      <c r="N17" s="177">
        <f t="shared" si="6"/>
        <v>0</v>
      </c>
      <c r="O17" s="177">
        <f t="shared" si="6"/>
        <v>0</v>
      </c>
      <c r="P17" s="178">
        <f>SUM(D17:O17)</f>
        <v>0</v>
      </c>
      <c r="Q17" s="169"/>
      <c r="R17" s="169"/>
      <c r="S17" s="169"/>
      <c r="T17" s="169"/>
      <c r="U17" s="169"/>
      <c r="V17" s="169"/>
      <c r="W17" s="169"/>
      <c r="X17" s="169"/>
      <c r="Y17" s="169"/>
      <c r="Z17" s="169"/>
      <c r="AA17" s="169"/>
      <c r="AB17" s="169"/>
      <c r="AC17" s="169"/>
      <c r="AD17" s="169"/>
      <c r="AE17" s="169"/>
      <c r="AF17" s="169"/>
      <c r="AG17" s="169"/>
      <c r="AH17" s="169"/>
      <c r="AI17" s="169"/>
      <c r="AJ17" s="169"/>
      <c r="AK17" s="169"/>
      <c r="AL17" s="169"/>
    </row>
    <row r="18" spans="2:16" ht="12.75">
      <c r="B18" s="175" t="s">
        <v>55</v>
      </c>
      <c r="C18" s="176"/>
      <c r="D18" s="177">
        <f aca="true" t="shared" si="7" ref="D18:O18">+D13+D17</f>
        <v>0</v>
      </c>
      <c r="E18" s="177">
        <f t="shared" si="7"/>
        <v>0</v>
      </c>
      <c r="F18" s="177">
        <f t="shared" si="7"/>
        <v>0</v>
      </c>
      <c r="G18" s="177">
        <f t="shared" si="7"/>
        <v>0</v>
      </c>
      <c r="H18" s="177">
        <f t="shared" si="7"/>
        <v>0</v>
      </c>
      <c r="I18" s="177">
        <f t="shared" si="7"/>
        <v>0</v>
      </c>
      <c r="J18" s="177">
        <f t="shared" si="7"/>
        <v>0</v>
      </c>
      <c r="K18" s="177">
        <f t="shared" si="7"/>
        <v>0</v>
      </c>
      <c r="L18" s="177">
        <f t="shared" si="7"/>
        <v>0</v>
      </c>
      <c r="M18" s="177">
        <f t="shared" si="7"/>
        <v>0</v>
      </c>
      <c r="N18" s="177">
        <f t="shared" si="7"/>
        <v>0</v>
      </c>
      <c r="O18" s="177">
        <f t="shared" si="7"/>
        <v>0</v>
      </c>
      <c r="P18" s="178">
        <f>SUM(D18:O18)</f>
        <v>0</v>
      </c>
    </row>
    <row r="19" spans="2:17" ht="12.75">
      <c r="B19" s="164" t="s">
        <v>56</v>
      </c>
      <c r="C19" s="165"/>
      <c r="D19" s="166"/>
      <c r="E19" s="167"/>
      <c r="F19" s="167"/>
      <c r="G19" s="167"/>
      <c r="H19" s="167"/>
      <c r="I19" s="167"/>
      <c r="J19" s="167"/>
      <c r="K19" s="167"/>
      <c r="L19" s="167"/>
      <c r="M19" s="167"/>
      <c r="N19" s="167"/>
      <c r="O19" s="167"/>
      <c r="P19" s="168"/>
      <c r="Q19" s="169"/>
    </row>
    <row r="20" spans="2:16" ht="12.75">
      <c r="B20" s="182" t="s">
        <v>58</v>
      </c>
      <c r="C20" s="183" t="str">
        <f>'STEP 2 - Cashflow - Yr1 '!C23</f>
        <v>% of sales cost</v>
      </c>
      <c r="D20" s="184"/>
      <c r="E20" s="185"/>
      <c r="F20" s="185"/>
      <c r="G20" s="185"/>
      <c r="H20" s="185"/>
      <c r="I20" s="185"/>
      <c r="J20" s="185"/>
      <c r="K20" s="185"/>
      <c r="L20" s="185"/>
      <c r="M20" s="185"/>
      <c r="N20" s="185"/>
      <c r="O20" s="185"/>
      <c r="P20" s="174"/>
    </row>
    <row r="21" spans="2:17" ht="12.75">
      <c r="B21" s="186" t="str">
        <f>B4</f>
        <v>Sales category 1</v>
      </c>
      <c r="C21" s="127">
        <v>0</v>
      </c>
      <c r="D21" s="187">
        <f aca="true" t="shared" si="8" ref="D21:O21">D9*$C21</f>
        <v>0</v>
      </c>
      <c r="E21" s="187">
        <f t="shared" si="8"/>
        <v>0</v>
      </c>
      <c r="F21" s="187">
        <f t="shared" si="8"/>
        <v>0</v>
      </c>
      <c r="G21" s="187">
        <f t="shared" si="8"/>
        <v>0</v>
      </c>
      <c r="H21" s="187">
        <f t="shared" si="8"/>
        <v>0</v>
      </c>
      <c r="I21" s="187">
        <f t="shared" si="8"/>
        <v>0</v>
      </c>
      <c r="J21" s="187">
        <f t="shared" si="8"/>
        <v>0</v>
      </c>
      <c r="K21" s="187">
        <f t="shared" si="8"/>
        <v>0</v>
      </c>
      <c r="L21" s="187">
        <f t="shared" si="8"/>
        <v>0</v>
      </c>
      <c r="M21" s="187">
        <f t="shared" si="8"/>
        <v>0</v>
      </c>
      <c r="N21" s="187">
        <f t="shared" si="8"/>
        <v>0</v>
      </c>
      <c r="O21" s="187">
        <f t="shared" si="8"/>
        <v>0</v>
      </c>
      <c r="P21" s="174">
        <f>SUM(D21:O21)</f>
        <v>0</v>
      </c>
      <c r="Q21" s="269"/>
    </row>
    <row r="22" spans="2:38" s="44" customFormat="1" ht="12.75">
      <c r="B22" s="173" t="str">
        <f>+B5</f>
        <v>Sales category 2</v>
      </c>
      <c r="C22" s="127">
        <v>0</v>
      </c>
      <c r="D22" s="187">
        <f aca="true" t="shared" si="9" ref="D22:O22">D10*$C22</f>
        <v>0</v>
      </c>
      <c r="E22" s="187">
        <f t="shared" si="9"/>
        <v>0</v>
      </c>
      <c r="F22" s="187">
        <f t="shared" si="9"/>
        <v>0</v>
      </c>
      <c r="G22" s="187">
        <f t="shared" si="9"/>
        <v>0</v>
      </c>
      <c r="H22" s="187">
        <f t="shared" si="9"/>
        <v>0</v>
      </c>
      <c r="I22" s="187">
        <f t="shared" si="9"/>
        <v>0</v>
      </c>
      <c r="J22" s="187">
        <f t="shared" si="9"/>
        <v>0</v>
      </c>
      <c r="K22" s="187">
        <f t="shared" si="9"/>
        <v>0</v>
      </c>
      <c r="L22" s="187">
        <f t="shared" si="9"/>
        <v>0</v>
      </c>
      <c r="M22" s="187">
        <f t="shared" si="9"/>
        <v>0</v>
      </c>
      <c r="N22" s="187">
        <f t="shared" si="9"/>
        <v>0</v>
      </c>
      <c r="O22" s="187">
        <f t="shared" si="9"/>
        <v>0</v>
      </c>
      <c r="P22" s="174">
        <f>SUM(D22:O22)</f>
        <v>0</v>
      </c>
      <c r="Q22" s="269"/>
      <c r="R22" s="169"/>
      <c r="S22" s="169"/>
      <c r="T22" s="169"/>
      <c r="U22" s="169"/>
      <c r="V22" s="169"/>
      <c r="W22" s="169"/>
      <c r="X22" s="169"/>
      <c r="Y22" s="169"/>
      <c r="Z22" s="169"/>
      <c r="AA22" s="169"/>
      <c r="AB22" s="169"/>
      <c r="AC22" s="169"/>
      <c r="AD22" s="169"/>
      <c r="AE22" s="169"/>
      <c r="AF22" s="169"/>
      <c r="AG22" s="169"/>
      <c r="AH22" s="169"/>
      <c r="AI22" s="169"/>
      <c r="AJ22" s="169"/>
      <c r="AK22" s="169"/>
      <c r="AL22" s="169"/>
    </row>
    <row r="23" spans="2:38" s="44" customFormat="1" ht="12.75">
      <c r="B23" s="173" t="str">
        <f>+B6</f>
        <v>Sales category 3</v>
      </c>
      <c r="C23" s="127">
        <v>0</v>
      </c>
      <c r="D23" s="187">
        <f aca="true" t="shared" si="10" ref="D23:O23">D11*$C23</f>
        <v>0</v>
      </c>
      <c r="E23" s="187">
        <f t="shared" si="10"/>
        <v>0</v>
      </c>
      <c r="F23" s="187">
        <f t="shared" si="10"/>
        <v>0</v>
      </c>
      <c r="G23" s="187">
        <f t="shared" si="10"/>
        <v>0</v>
      </c>
      <c r="H23" s="187">
        <f t="shared" si="10"/>
        <v>0</v>
      </c>
      <c r="I23" s="187">
        <f t="shared" si="10"/>
        <v>0</v>
      </c>
      <c r="J23" s="187">
        <f t="shared" si="10"/>
        <v>0</v>
      </c>
      <c r="K23" s="187">
        <f t="shared" si="10"/>
        <v>0</v>
      </c>
      <c r="L23" s="187">
        <f t="shared" si="10"/>
        <v>0</v>
      </c>
      <c r="M23" s="187">
        <f t="shared" si="10"/>
        <v>0</v>
      </c>
      <c r="N23" s="187">
        <f t="shared" si="10"/>
        <v>0</v>
      </c>
      <c r="O23" s="187">
        <f t="shared" si="10"/>
        <v>0</v>
      </c>
      <c r="P23" s="174">
        <f>SUM(D23:O23)</f>
        <v>0</v>
      </c>
      <c r="Q23" s="269"/>
      <c r="R23" s="169"/>
      <c r="S23" s="169"/>
      <c r="T23" s="169"/>
      <c r="U23" s="169"/>
      <c r="V23" s="169"/>
      <c r="W23" s="169"/>
      <c r="X23" s="169"/>
      <c r="Y23" s="169"/>
      <c r="Z23" s="169"/>
      <c r="AA23" s="169"/>
      <c r="AB23" s="169"/>
      <c r="AC23" s="169"/>
      <c r="AD23" s="169"/>
      <c r="AE23" s="169"/>
      <c r="AF23" s="169"/>
      <c r="AG23" s="169"/>
      <c r="AH23" s="169"/>
      <c r="AI23" s="169"/>
      <c r="AJ23" s="169"/>
      <c r="AK23" s="169"/>
      <c r="AL23" s="169"/>
    </row>
    <row r="24" spans="2:38" s="44" customFormat="1" ht="12.75">
      <c r="B24" s="173" t="str">
        <f>B7</f>
        <v>Sales category 4</v>
      </c>
      <c r="C24" s="127">
        <v>0</v>
      </c>
      <c r="D24" s="187">
        <f aca="true" t="shared" si="11" ref="D24:O24">D12*$C24</f>
        <v>0</v>
      </c>
      <c r="E24" s="187">
        <f t="shared" si="11"/>
        <v>0</v>
      </c>
      <c r="F24" s="187">
        <f t="shared" si="11"/>
        <v>0</v>
      </c>
      <c r="G24" s="187">
        <f t="shared" si="11"/>
        <v>0</v>
      </c>
      <c r="H24" s="187">
        <f t="shared" si="11"/>
        <v>0</v>
      </c>
      <c r="I24" s="187">
        <f t="shared" si="11"/>
        <v>0</v>
      </c>
      <c r="J24" s="187">
        <f t="shared" si="11"/>
        <v>0</v>
      </c>
      <c r="K24" s="187">
        <f t="shared" si="11"/>
        <v>0</v>
      </c>
      <c r="L24" s="187">
        <f t="shared" si="11"/>
        <v>0</v>
      </c>
      <c r="M24" s="187">
        <f t="shared" si="11"/>
        <v>0</v>
      </c>
      <c r="N24" s="187">
        <f t="shared" si="11"/>
        <v>0</v>
      </c>
      <c r="O24" s="187">
        <f t="shared" si="11"/>
        <v>0</v>
      </c>
      <c r="P24" s="174">
        <f>SUM(D24:O24)</f>
        <v>0</v>
      </c>
      <c r="Q24" s="269"/>
      <c r="R24" s="169"/>
      <c r="S24" s="169"/>
      <c r="T24" s="169"/>
      <c r="U24" s="169"/>
      <c r="V24" s="169"/>
      <c r="W24" s="169"/>
      <c r="X24" s="169"/>
      <c r="Y24" s="169"/>
      <c r="Z24" s="169"/>
      <c r="AA24" s="169"/>
      <c r="AB24" s="169"/>
      <c r="AC24" s="169"/>
      <c r="AD24" s="169"/>
      <c r="AE24" s="169"/>
      <c r="AF24" s="169"/>
      <c r="AG24" s="169"/>
      <c r="AH24" s="169"/>
      <c r="AI24" s="169"/>
      <c r="AJ24" s="169"/>
      <c r="AK24" s="169"/>
      <c r="AL24" s="169"/>
    </row>
    <row r="25" spans="2:16" ht="12.75">
      <c r="B25" s="175" t="s">
        <v>59</v>
      </c>
      <c r="C25" s="176"/>
      <c r="D25" s="177">
        <f aca="true" t="shared" si="12" ref="D25:P25">SUM(D21:D24)</f>
        <v>0</v>
      </c>
      <c r="E25" s="177">
        <f t="shared" si="12"/>
        <v>0</v>
      </c>
      <c r="F25" s="177">
        <f t="shared" si="12"/>
        <v>0</v>
      </c>
      <c r="G25" s="177">
        <f t="shared" si="12"/>
        <v>0</v>
      </c>
      <c r="H25" s="177">
        <f t="shared" si="12"/>
        <v>0</v>
      </c>
      <c r="I25" s="177">
        <f t="shared" si="12"/>
        <v>0</v>
      </c>
      <c r="J25" s="177">
        <f t="shared" si="12"/>
        <v>0</v>
      </c>
      <c r="K25" s="177">
        <f t="shared" si="12"/>
        <v>0</v>
      </c>
      <c r="L25" s="177">
        <f t="shared" si="12"/>
        <v>0</v>
      </c>
      <c r="M25" s="177">
        <f t="shared" si="12"/>
        <v>0</v>
      </c>
      <c r="N25" s="177">
        <f t="shared" si="12"/>
        <v>0</v>
      </c>
      <c r="O25" s="177">
        <f t="shared" si="12"/>
        <v>0</v>
      </c>
      <c r="P25" s="178">
        <f t="shared" si="12"/>
        <v>0</v>
      </c>
    </row>
    <row r="26" spans="2:17" ht="12.75">
      <c r="B26" s="188" t="s">
        <v>60</v>
      </c>
      <c r="C26" s="189"/>
      <c r="D26" s="184"/>
      <c r="E26" s="185"/>
      <c r="F26" s="185"/>
      <c r="G26" s="185"/>
      <c r="H26" s="185"/>
      <c r="I26" s="185"/>
      <c r="J26" s="185"/>
      <c r="K26" s="185"/>
      <c r="L26" s="185"/>
      <c r="M26" s="185"/>
      <c r="N26" s="185"/>
      <c r="O26" s="185"/>
      <c r="P26" s="174"/>
      <c r="Q26" s="169" t="s">
        <v>61</v>
      </c>
    </row>
    <row r="27" spans="2:17" ht="12.75">
      <c r="B27" s="190" t="str">
        <f>'STEP 2 - Cashflow - Yr1 '!B31</f>
        <v>1st Owner's draw/salary</v>
      </c>
      <c r="C27" s="360"/>
      <c r="D27" s="105"/>
      <c r="E27" s="105"/>
      <c r="F27" s="105"/>
      <c r="G27" s="105"/>
      <c r="H27" s="105"/>
      <c r="I27" s="105"/>
      <c r="J27" s="105"/>
      <c r="K27" s="105"/>
      <c r="L27" s="105"/>
      <c r="M27" s="105"/>
      <c r="N27" s="105"/>
      <c r="O27" s="105"/>
      <c r="P27" s="174">
        <f>SUM(D27:O27)</f>
        <v>0</v>
      </c>
      <c r="Q27" s="112">
        <f>_xlfn.IFERROR(P27/$P$13,0)</f>
        <v>0</v>
      </c>
    </row>
    <row r="28" spans="2:17" ht="12.75">
      <c r="B28" s="190" t="str">
        <f>'STEP 2 - Cashflow - Yr1 '!B32</f>
        <v>2nd Owner's draw/salary, if necessary</v>
      </c>
      <c r="C28" s="360"/>
      <c r="D28" s="105"/>
      <c r="E28" s="105"/>
      <c r="F28" s="105"/>
      <c r="G28" s="105"/>
      <c r="H28" s="105"/>
      <c r="I28" s="105"/>
      <c r="J28" s="105"/>
      <c r="K28" s="105"/>
      <c r="L28" s="105"/>
      <c r="M28" s="105"/>
      <c r="N28" s="105"/>
      <c r="O28" s="105"/>
      <c r="P28" s="174">
        <f>SUM(D28:O28)</f>
        <v>0</v>
      </c>
      <c r="Q28" s="112">
        <f aca="true" t="shared" si="13" ref="Q28:Q46">_xlfn.IFERROR(P28/$P$13,0)</f>
        <v>0</v>
      </c>
    </row>
    <row r="29" spans="2:17" ht="12.75">
      <c r="B29" s="191" t="str">
        <f>'STEP 2 - Cashflow - Yr1 '!B33</f>
        <v>Employee/contractor wages</v>
      </c>
      <c r="C29" s="360"/>
      <c r="D29" s="105"/>
      <c r="E29" s="105"/>
      <c r="F29" s="105"/>
      <c r="G29" s="105"/>
      <c r="H29" s="105"/>
      <c r="I29" s="105"/>
      <c r="J29" s="105"/>
      <c r="K29" s="105"/>
      <c r="L29" s="105"/>
      <c r="M29" s="105"/>
      <c r="N29" s="105"/>
      <c r="O29" s="105"/>
      <c r="P29" s="174">
        <f aca="true" t="shared" si="14" ref="P29:P47">SUM(D29:O29)</f>
        <v>0</v>
      </c>
      <c r="Q29" s="112">
        <f t="shared" si="13"/>
        <v>0</v>
      </c>
    </row>
    <row r="30" spans="2:17" ht="12.75">
      <c r="B30" s="191" t="str">
        <f>'STEP 2 - Cashflow - Yr1 '!B34</f>
        <v>Legal fees</v>
      </c>
      <c r="C30" s="360"/>
      <c r="D30" s="105"/>
      <c r="E30" s="105"/>
      <c r="F30" s="105"/>
      <c r="G30" s="105"/>
      <c r="H30" s="105"/>
      <c r="I30" s="105"/>
      <c r="J30" s="105"/>
      <c r="K30" s="105"/>
      <c r="L30" s="105"/>
      <c r="M30" s="105"/>
      <c r="N30" s="105"/>
      <c r="O30" s="105"/>
      <c r="P30" s="174">
        <f t="shared" si="14"/>
        <v>0</v>
      </c>
      <c r="Q30" s="112">
        <f t="shared" si="13"/>
        <v>0</v>
      </c>
    </row>
    <row r="31" spans="2:17" ht="12.75">
      <c r="B31" s="191" t="str">
        <f>'STEP 2 - Cashflow - Yr1 '!B35</f>
        <v>Accounting services</v>
      </c>
      <c r="C31" s="360"/>
      <c r="D31" s="105"/>
      <c r="E31" s="105"/>
      <c r="F31" s="105"/>
      <c r="G31" s="105"/>
      <c r="H31" s="105"/>
      <c r="I31" s="105"/>
      <c r="J31" s="105"/>
      <c r="K31" s="105"/>
      <c r="L31" s="105"/>
      <c r="M31" s="105"/>
      <c r="N31" s="105"/>
      <c r="O31" s="105"/>
      <c r="P31" s="174">
        <f t="shared" si="14"/>
        <v>0</v>
      </c>
      <c r="Q31" s="112">
        <f t="shared" si="13"/>
        <v>0</v>
      </c>
    </row>
    <row r="32" spans="2:17" ht="12.75">
      <c r="B32" s="191" t="str">
        <f>'STEP 2 - Cashflow - Yr1 '!B36</f>
        <v>Advertising and promotion</v>
      </c>
      <c r="C32" s="360"/>
      <c r="D32" s="105"/>
      <c r="E32" s="105"/>
      <c r="F32" s="105"/>
      <c r="G32" s="105"/>
      <c r="H32" s="105"/>
      <c r="I32" s="105"/>
      <c r="J32" s="105"/>
      <c r="K32" s="105"/>
      <c r="L32" s="105"/>
      <c r="M32" s="105"/>
      <c r="N32" s="105"/>
      <c r="O32" s="105"/>
      <c r="P32" s="174">
        <f t="shared" si="14"/>
        <v>0</v>
      </c>
      <c r="Q32" s="112">
        <f t="shared" si="13"/>
        <v>0</v>
      </c>
    </row>
    <row r="33" spans="2:17" ht="12.75">
      <c r="B33" s="191" t="str">
        <f>'STEP 2 - Cashflow - Yr1 '!B37</f>
        <v>Commercial Rent</v>
      </c>
      <c r="C33" s="360"/>
      <c r="D33" s="105"/>
      <c r="E33" s="105"/>
      <c r="F33" s="105"/>
      <c r="G33" s="105"/>
      <c r="H33" s="105"/>
      <c r="I33" s="105"/>
      <c r="J33" s="105"/>
      <c r="K33" s="105"/>
      <c r="L33" s="105"/>
      <c r="M33" s="105"/>
      <c r="N33" s="105"/>
      <c r="O33" s="105"/>
      <c r="P33" s="174">
        <f t="shared" si="14"/>
        <v>0</v>
      </c>
      <c r="Q33" s="112">
        <f t="shared" si="13"/>
        <v>0</v>
      </c>
    </row>
    <row r="34" spans="2:17" ht="12.75">
      <c r="B34" s="191" t="str">
        <f>'STEP 2 - Cashflow - Yr1 '!B38</f>
        <v>Property taxes/TMI</v>
      </c>
      <c r="C34" s="360"/>
      <c r="D34" s="105"/>
      <c r="E34" s="105"/>
      <c r="F34" s="105"/>
      <c r="G34" s="105"/>
      <c r="H34" s="105"/>
      <c r="I34" s="105"/>
      <c r="J34" s="105"/>
      <c r="K34" s="105"/>
      <c r="L34" s="105"/>
      <c r="M34" s="105"/>
      <c r="N34" s="105"/>
      <c r="O34" s="105"/>
      <c r="P34" s="174">
        <f t="shared" si="14"/>
        <v>0</v>
      </c>
      <c r="Q34" s="112">
        <f t="shared" si="13"/>
        <v>0</v>
      </c>
    </row>
    <row r="35" spans="2:17" ht="12.75">
      <c r="B35" s="191" t="str">
        <f>'STEP 2 - Cashflow - Yr1 '!B39</f>
        <v>Utilities</v>
      </c>
      <c r="C35" s="360"/>
      <c r="D35" s="105"/>
      <c r="E35" s="105"/>
      <c r="F35" s="105"/>
      <c r="G35" s="105"/>
      <c r="H35" s="105"/>
      <c r="I35" s="105"/>
      <c r="J35" s="105"/>
      <c r="K35" s="105"/>
      <c r="L35" s="105"/>
      <c r="M35" s="105"/>
      <c r="N35" s="105"/>
      <c r="O35" s="105"/>
      <c r="P35" s="174">
        <f t="shared" si="14"/>
        <v>0</v>
      </c>
      <c r="Q35" s="112">
        <f t="shared" si="13"/>
        <v>0</v>
      </c>
    </row>
    <row r="36" spans="2:17" ht="12.75">
      <c r="B36" s="191" t="str">
        <f>'STEP 2 - Cashflow - Yr1 '!B40</f>
        <v>Business Insurance</v>
      </c>
      <c r="C36" s="360"/>
      <c r="D36" s="105"/>
      <c r="E36" s="105"/>
      <c r="F36" s="105"/>
      <c r="G36" s="105"/>
      <c r="H36" s="105"/>
      <c r="I36" s="105"/>
      <c r="J36" s="105"/>
      <c r="K36" s="105"/>
      <c r="L36" s="105"/>
      <c r="M36" s="105"/>
      <c r="N36" s="105"/>
      <c r="O36" s="105"/>
      <c r="P36" s="174">
        <f t="shared" si="14"/>
        <v>0</v>
      </c>
      <c r="Q36" s="112">
        <f t="shared" si="13"/>
        <v>0</v>
      </c>
    </row>
    <row r="37" spans="2:17" ht="12.75">
      <c r="B37" s="191" t="str">
        <f>'STEP 2 - Cashflow - Yr1 '!B41</f>
        <v>Bank Charges</v>
      </c>
      <c r="C37" s="360"/>
      <c r="D37" s="105"/>
      <c r="E37" s="105"/>
      <c r="F37" s="105"/>
      <c r="G37" s="105"/>
      <c r="H37" s="105"/>
      <c r="I37" s="105"/>
      <c r="J37" s="105"/>
      <c r="K37" s="105"/>
      <c r="L37" s="105"/>
      <c r="M37" s="105"/>
      <c r="N37" s="105"/>
      <c r="O37" s="105"/>
      <c r="P37" s="174">
        <f t="shared" si="14"/>
        <v>0</v>
      </c>
      <c r="Q37" s="112">
        <f t="shared" si="13"/>
        <v>0</v>
      </c>
    </row>
    <row r="38" spans="2:17" ht="12.75">
      <c r="B38" s="191" t="str">
        <f>'STEP 2 - Cashflow - Yr1 '!B42</f>
        <v>Office supplies &amp; postage</v>
      </c>
      <c r="C38" s="360"/>
      <c r="D38" s="105"/>
      <c r="E38" s="105"/>
      <c r="F38" s="105"/>
      <c r="G38" s="105"/>
      <c r="H38" s="105"/>
      <c r="I38" s="105"/>
      <c r="J38" s="105"/>
      <c r="K38" s="105"/>
      <c r="L38" s="105"/>
      <c r="M38" s="105"/>
      <c r="N38" s="105"/>
      <c r="O38" s="105"/>
      <c r="P38" s="174">
        <f t="shared" si="14"/>
        <v>0</v>
      </c>
      <c r="Q38" s="112">
        <f t="shared" si="13"/>
        <v>0</v>
      </c>
    </row>
    <row r="39" spans="2:17" ht="12.75">
      <c r="B39" s="191" t="str">
        <f>'STEP 2 - Cashflow - Yr1 '!B43</f>
        <v>Telephone &amp; Internet</v>
      </c>
      <c r="C39" s="360"/>
      <c r="D39" s="105"/>
      <c r="E39" s="105"/>
      <c r="F39" s="105"/>
      <c r="G39" s="105"/>
      <c r="H39" s="105"/>
      <c r="I39" s="105"/>
      <c r="J39" s="105"/>
      <c r="K39" s="105"/>
      <c r="L39" s="105"/>
      <c r="M39" s="105"/>
      <c r="N39" s="105"/>
      <c r="O39" s="105"/>
      <c r="P39" s="174">
        <f t="shared" si="14"/>
        <v>0</v>
      </c>
      <c r="Q39" s="112">
        <f t="shared" si="13"/>
        <v>0</v>
      </c>
    </row>
    <row r="40" spans="2:17" ht="12.75">
      <c r="B40" s="191" t="str">
        <f>'STEP 2 - Cashflow - Yr1 '!B44</f>
        <v>Alarm System</v>
      </c>
      <c r="C40" s="360"/>
      <c r="D40" s="105"/>
      <c r="E40" s="105"/>
      <c r="F40" s="105"/>
      <c r="G40" s="105"/>
      <c r="H40" s="105"/>
      <c r="I40" s="105"/>
      <c r="J40" s="105"/>
      <c r="K40" s="105"/>
      <c r="L40" s="105"/>
      <c r="M40" s="105"/>
      <c r="N40" s="105"/>
      <c r="O40" s="105"/>
      <c r="P40" s="174">
        <f t="shared" si="14"/>
        <v>0</v>
      </c>
      <c r="Q40" s="112">
        <f t="shared" si="13"/>
        <v>0</v>
      </c>
    </row>
    <row r="41" spans="2:17" ht="12.75">
      <c r="B41" s="191" t="str">
        <f>'STEP 2 - Cashflow - Yr1 '!B45</f>
        <v>Subscriptions &amp; Memberships</v>
      </c>
      <c r="C41" s="360"/>
      <c r="D41" s="105"/>
      <c r="E41" s="105"/>
      <c r="F41" s="105"/>
      <c r="G41" s="105"/>
      <c r="H41" s="105"/>
      <c r="I41" s="105"/>
      <c r="J41" s="105"/>
      <c r="K41" s="105"/>
      <c r="L41" s="105"/>
      <c r="M41" s="105"/>
      <c r="N41" s="105"/>
      <c r="O41" s="105"/>
      <c r="P41" s="174">
        <f t="shared" si="14"/>
        <v>0</v>
      </c>
      <c r="Q41" s="112">
        <f t="shared" si="13"/>
        <v>0</v>
      </c>
    </row>
    <row r="42" spans="2:17" ht="12.75">
      <c r="B42" s="191" t="str">
        <f>'STEP 2 - Cashflow - Yr1 '!B46</f>
        <v>Training</v>
      </c>
      <c r="C42" s="360"/>
      <c r="D42" s="105"/>
      <c r="E42" s="105"/>
      <c r="F42" s="105"/>
      <c r="G42" s="105"/>
      <c r="H42" s="105"/>
      <c r="I42" s="105"/>
      <c r="J42" s="105"/>
      <c r="K42" s="105"/>
      <c r="L42" s="105"/>
      <c r="M42" s="105"/>
      <c r="N42" s="105"/>
      <c r="O42" s="105"/>
      <c r="P42" s="174">
        <f t="shared" si="14"/>
        <v>0</v>
      </c>
      <c r="Q42" s="112">
        <f t="shared" si="13"/>
        <v>0</v>
      </c>
    </row>
    <row r="43" spans="2:17" ht="12.75">
      <c r="B43" s="191" t="str">
        <f>'STEP 2 - Cashflow - Yr1 '!B47</f>
        <v>credit card transaction fee (2%)</v>
      </c>
      <c r="C43" s="360">
        <v>0.02</v>
      </c>
      <c r="D43" s="105">
        <f>$C$43*D13</f>
        <v>0</v>
      </c>
      <c r="E43" s="105">
        <f aca="true" t="shared" si="15" ref="E43:O43">$C$43*E13</f>
        <v>0</v>
      </c>
      <c r="F43" s="105">
        <f t="shared" si="15"/>
        <v>0</v>
      </c>
      <c r="G43" s="105">
        <f t="shared" si="15"/>
        <v>0</v>
      </c>
      <c r="H43" s="105">
        <f t="shared" si="15"/>
        <v>0</v>
      </c>
      <c r="I43" s="105">
        <f t="shared" si="15"/>
        <v>0</v>
      </c>
      <c r="J43" s="105">
        <f t="shared" si="15"/>
        <v>0</v>
      </c>
      <c r="K43" s="105">
        <f t="shared" si="15"/>
        <v>0</v>
      </c>
      <c r="L43" s="105">
        <f t="shared" si="15"/>
        <v>0</v>
      </c>
      <c r="M43" s="105">
        <f t="shared" si="15"/>
        <v>0</v>
      </c>
      <c r="N43" s="105">
        <f t="shared" si="15"/>
        <v>0</v>
      </c>
      <c r="O43" s="105">
        <f t="shared" si="15"/>
        <v>0</v>
      </c>
      <c r="P43" s="174">
        <f t="shared" si="14"/>
        <v>0</v>
      </c>
      <c r="Q43" s="112">
        <f t="shared" si="13"/>
        <v>0</v>
      </c>
    </row>
    <row r="44" spans="2:17" ht="12.75">
      <c r="B44" s="191" t="str">
        <f>'STEP 2 - Cashflow - Yr1 '!B48</f>
        <v>expense as % of sales rev</v>
      </c>
      <c r="C44" s="360">
        <v>0</v>
      </c>
      <c r="D44" s="105">
        <f>$C$44*D13</f>
        <v>0</v>
      </c>
      <c r="E44" s="105">
        <f aca="true" t="shared" si="16" ref="E44:O44">$C$44*E13</f>
        <v>0</v>
      </c>
      <c r="F44" s="105">
        <f t="shared" si="16"/>
        <v>0</v>
      </c>
      <c r="G44" s="105">
        <f t="shared" si="16"/>
        <v>0</v>
      </c>
      <c r="H44" s="105">
        <f t="shared" si="16"/>
        <v>0</v>
      </c>
      <c r="I44" s="105">
        <f t="shared" si="16"/>
        <v>0</v>
      </c>
      <c r="J44" s="105">
        <f t="shared" si="16"/>
        <v>0</v>
      </c>
      <c r="K44" s="105">
        <f t="shared" si="16"/>
        <v>0</v>
      </c>
      <c r="L44" s="105">
        <f t="shared" si="16"/>
        <v>0</v>
      </c>
      <c r="M44" s="105">
        <f t="shared" si="16"/>
        <v>0</v>
      </c>
      <c r="N44" s="105">
        <f t="shared" si="16"/>
        <v>0</v>
      </c>
      <c r="O44" s="105">
        <f t="shared" si="16"/>
        <v>0</v>
      </c>
      <c r="P44" s="174">
        <f t="shared" si="14"/>
        <v>0</v>
      </c>
      <c r="Q44" s="112">
        <f t="shared" si="13"/>
        <v>0</v>
      </c>
    </row>
    <row r="45" spans="2:17" ht="12.75">
      <c r="B45" s="191">
        <f>'STEP 2 - Cashflow - Yr1 '!B49</f>
        <v>0</v>
      </c>
      <c r="C45" s="360"/>
      <c r="D45" s="105"/>
      <c r="E45" s="105"/>
      <c r="F45" s="105"/>
      <c r="G45" s="105"/>
      <c r="H45" s="105"/>
      <c r="I45" s="105"/>
      <c r="J45" s="105"/>
      <c r="K45" s="105"/>
      <c r="L45" s="105"/>
      <c r="M45" s="105"/>
      <c r="N45" s="105"/>
      <c r="O45" s="105"/>
      <c r="P45" s="174">
        <f t="shared" si="14"/>
        <v>0</v>
      </c>
      <c r="Q45" s="112">
        <f t="shared" si="13"/>
        <v>0</v>
      </c>
    </row>
    <row r="46" spans="2:17" ht="12.75">
      <c r="B46" s="191">
        <f>'STEP 2 - Cashflow - Yr1 '!B50</f>
        <v>0</v>
      </c>
      <c r="C46" s="360"/>
      <c r="D46" s="105"/>
      <c r="E46" s="105"/>
      <c r="F46" s="105"/>
      <c r="G46" s="105"/>
      <c r="H46" s="105"/>
      <c r="I46" s="105"/>
      <c r="J46" s="105"/>
      <c r="K46" s="105"/>
      <c r="L46" s="105"/>
      <c r="M46" s="105"/>
      <c r="N46" s="105"/>
      <c r="O46" s="105"/>
      <c r="P46" s="174">
        <f t="shared" si="14"/>
        <v>0</v>
      </c>
      <c r="Q46" s="112">
        <f t="shared" si="13"/>
        <v>0</v>
      </c>
    </row>
    <row r="47" spans="2:16" ht="12.75">
      <c r="B47" s="175" t="s">
        <v>78</v>
      </c>
      <c r="C47" s="176"/>
      <c r="D47" s="177">
        <f aca="true" t="shared" si="17" ref="D47:O47">SUM(D27:D46)</f>
        <v>0</v>
      </c>
      <c r="E47" s="177">
        <f>SUM(E27:E46)</f>
        <v>0</v>
      </c>
      <c r="F47" s="177">
        <f t="shared" si="17"/>
        <v>0</v>
      </c>
      <c r="G47" s="177">
        <f t="shared" si="17"/>
        <v>0</v>
      </c>
      <c r="H47" s="177">
        <f t="shared" si="17"/>
        <v>0</v>
      </c>
      <c r="I47" s="177">
        <f t="shared" si="17"/>
        <v>0</v>
      </c>
      <c r="J47" s="177">
        <f t="shared" si="17"/>
        <v>0</v>
      </c>
      <c r="K47" s="177">
        <f t="shared" si="17"/>
        <v>0</v>
      </c>
      <c r="L47" s="177">
        <f t="shared" si="17"/>
        <v>0</v>
      </c>
      <c r="M47" s="177">
        <f t="shared" si="17"/>
        <v>0</v>
      </c>
      <c r="N47" s="177">
        <f t="shared" si="17"/>
        <v>0</v>
      </c>
      <c r="O47" s="177">
        <f t="shared" si="17"/>
        <v>0</v>
      </c>
      <c r="P47" s="178">
        <f t="shared" si="14"/>
        <v>0</v>
      </c>
    </row>
    <row r="48" spans="2:38" s="44" customFormat="1" ht="12.75">
      <c r="B48" s="182" t="s">
        <v>79</v>
      </c>
      <c r="C48" s="192"/>
      <c r="D48" s="185"/>
      <c r="E48" s="185"/>
      <c r="F48" s="185"/>
      <c r="G48" s="185"/>
      <c r="H48" s="185"/>
      <c r="I48" s="185"/>
      <c r="J48" s="185"/>
      <c r="K48" s="185"/>
      <c r="L48" s="185"/>
      <c r="M48" s="185"/>
      <c r="N48" s="185"/>
      <c r="O48" s="185"/>
      <c r="P48" s="174"/>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row r="49" spans="2:38" s="44" customFormat="1" ht="12.75">
      <c r="B49" s="173" t="s">
        <v>19</v>
      </c>
      <c r="C49" s="192"/>
      <c r="D49" s="193"/>
      <c r="E49" s="193"/>
      <c r="F49" s="193"/>
      <c r="G49" s="193"/>
      <c r="H49" s="193"/>
      <c r="I49" s="193"/>
      <c r="J49" s="193"/>
      <c r="K49" s="193"/>
      <c r="L49" s="193"/>
      <c r="M49" s="193"/>
      <c r="N49" s="193"/>
      <c r="O49" s="193"/>
      <c r="P49" s="174">
        <f aca="true" t="shared" si="18" ref="P49:P56">SUM(D49:O49)</f>
        <v>0</v>
      </c>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2:38" s="44" customFormat="1" ht="12.75">
      <c r="B50" s="194" t="str">
        <f>'STEP 2 - Cashflow - Yr1 '!B55</f>
        <v>Futurpreneur Loan Funding - Interest Payment</v>
      </c>
      <c r="C50" s="195"/>
      <c r="D50" s="193">
        <f>IF('STEP 1 - Start Up Costs'!$L$9=TRUE,0,IF('STEP 1 - Start Up Costs'!$E$6&gt;0.01,'STEP 1 - Start Up Costs'!$E$6*0.09/12,0))</f>
        <v>0</v>
      </c>
      <c r="E50" s="193">
        <f>IF('STEP 1 - Start Up Costs'!$L$9=TRUE,0,IF('STEP 1 - Start Up Costs'!$E$6&gt;0.01,'STEP 1 - Start Up Costs'!$E$6*0.09/12,0))</f>
        <v>0</v>
      </c>
      <c r="F50" s="193">
        <f>IF('STEP 1 - Start Up Costs'!$L$9=TRUE,0,IF('STEP 1 - Start Up Costs'!$E$6&gt;0.01,'STEP 1 - Start Up Costs'!$E$6*0.09/12,0))</f>
        <v>0</v>
      </c>
      <c r="G50" s="193">
        <f>IF('STEP 1 - Start Up Costs'!$L$9=TRUE,0,IF('STEP 1 - Start Up Costs'!$E$6&gt;0.01,'STEP 1 - Start Up Costs'!$E$6*0.09/12,0))</f>
        <v>0</v>
      </c>
      <c r="H50" s="193">
        <f>IF('STEP 1 - Start Up Costs'!$L$9=TRUE,0,IF('STEP 1 - Start Up Costs'!$E$6&gt;0.01,'STEP 1 - Start Up Costs'!$E$6*0.09/12,0))</f>
        <v>0</v>
      </c>
      <c r="I50" s="193">
        <f>IF('STEP 1 - Start Up Costs'!$L$9=TRUE,0,IF('STEP 1 - Start Up Costs'!$E$6&gt;0.01,'STEP 1 - Start Up Costs'!$E$6*0.09/12,0))</f>
        <v>0</v>
      </c>
      <c r="J50" s="193">
        <f>IF('STEP 1 - Start Up Costs'!$L$9=TRUE,0,IF('STEP 1 - Start Up Costs'!$E$6&gt;0.01,'STEP 1 - Start Up Costs'!$E$6*0.09/12,0))</f>
        <v>0</v>
      </c>
      <c r="K50" s="193">
        <f>IF('STEP 1 - Start Up Costs'!$L$9=TRUE,0,IF('STEP 1 - Start Up Costs'!$E$6&gt;0.01,'STEP 1 - Start Up Costs'!$E$6*0.09/12,0))</f>
        <v>0</v>
      </c>
      <c r="L50" s="193">
        <f>IF('STEP 1 - Start Up Costs'!$L$9=TRUE,0,IF('STEP 1 - Start Up Costs'!$E$6&gt;0.01,'STEP 1 - Start Up Costs'!$E$6*0.09/12,0))</f>
        <v>0</v>
      </c>
      <c r="M50" s="193">
        <f>IF('STEP 1 - Start Up Costs'!$L$9=TRUE,0,IF('STEP 1 - Start Up Costs'!$E$6&gt;0.01,'STEP 1 - Start Up Costs'!$E$6*0.09/12,0))</f>
        <v>0</v>
      </c>
      <c r="N50" s="193">
        <f>IF('STEP 1 - Start Up Costs'!$L$9=TRUE,0,IF('STEP 1 - Start Up Costs'!$E$6&gt;0.01,'STEP 1 - Start Up Costs'!$E$6*0.09/12,0))</f>
        <v>0</v>
      </c>
      <c r="O50" s="193">
        <f>IF('STEP 1 - Start Up Costs'!$L$9=TRUE,0,IF('STEP 1 - Start Up Costs'!$E$6&gt;0.01,'STEP 1 - Start Up Costs'!$E$6*0.09/12,0))</f>
        <v>0</v>
      </c>
      <c r="P50" s="174">
        <f t="shared" si="18"/>
        <v>0</v>
      </c>
      <c r="Q50" s="169"/>
      <c r="R50" s="169"/>
      <c r="S50" s="169"/>
      <c r="T50" s="169"/>
      <c r="U50" s="169"/>
      <c r="V50" s="169"/>
      <c r="W50" s="169"/>
      <c r="X50" s="169"/>
      <c r="Y50" s="169"/>
      <c r="Z50" s="169"/>
      <c r="AA50" s="169"/>
      <c r="AB50" s="169"/>
      <c r="AC50" s="169"/>
      <c r="AD50" s="169"/>
      <c r="AE50" s="169"/>
      <c r="AF50" s="169"/>
      <c r="AG50" s="169"/>
      <c r="AH50" s="169"/>
      <c r="AI50" s="169"/>
      <c r="AJ50" s="169"/>
      <c r="AK50" s="169"/>
      <c r="AL50" s="169"/>
    </row>
    <row r="51" spans="2:38" s="44" customFormat="1" ht="12.75">
      <c r="B51" s="194" t="str">
        <f>'STEP 1 - Start Up Costs'!E5&amp;" - Principal Payment"</f>
        <v>Futurpreneur Loan Funding - Principal Payment</v>
      </c>
      <c r="C51" s="195"/>
      <c r="D51" s="193"/>
      <c r="E51" s="193">
        <f>IF('STEP 1 - Start Up Costs'!$L$9=TRUE,0,'STEP 1 - Start Up Costs'!$E$6/48)</f>
        <v>0</v>
      </c>
      <c r="F51" s="193">
        <f>IF('STEP 1 - Start Up Costs'!$L$9=TRUE,0,'STEP 1 - Start Up Costs'!$E$6/48)</f>
        <v>0</v>
      </c>
      <c r="G51" s="193">
        <f>IF('STEP 1 - Start Up Costs'!$L$9=TRUE,0,'STEP 1 - Start Up Costs'!$E$6/48)</f>
        <v>0</v>
      </c>
      <c r="H51" s="193">
        <f>IF('STEP 1 - Start Up Costs'!$L$9=TRUE,0,'STEP 1 - Start Up Costs'!$E$6/48)</f>
        <v>0</v>
      </c>
      <c r="I51" s="193">
        <f>IF('STEP 1 - Start Up Costs'!$L$9=TRUE,0,'STEP 1 - Start Up Costs'!$E$6/48)</f>
        <v>0</v>
      </c>
      <c r="J51" s="193">
        <f>IF('STEP 1 - Start Up Costs'!$L$9=TRUE,0,'STEP 1 - Start Up Costs'!$E$6/48)</f>
        <v>0</v>
      </c>
      <c r="K51" s="193">
        <f>IF('STEP 1 - Start Up Costs'!$L$9=TRUE,0,'STEP 1 - Start Up Costs'!$E$6/48)</f>
        <v>0</v>
      </c>
      <c r="L51" s="193">
        <f>IF('STEP 1 - Start Up Costs'!$L$9=TRUE,0,'STEP 1 - Start Up Costs'!$E$6/48)</f>
        <v>0</v>
      </c>
      <c r="M51" s="193">
        <f>IF('STEP 1 - Start Up Costs'!$L$9=TRUE,0,'STEP 1 - Start Up Costs'!$E$6/48)</f>
        <v>0</v>
      </c>
      <c r="N51" s="193">
        <f>IF('STEP 1 - Start Up Costs'!$L$9=TRUE,0,'STEP 1 - Start Up Costs'!$E$6/48)</f>
        <v>0</v>
      </c>
      <c r="O51" s="193">
        <f>IF('STEP 1 - Start Up Costs'!$L$9=TRUE,0,'STEP 1 - Start Up Costs'!$E$6/48)</f>
        <v>0</v>
      </c>
      <c r="P51" s="174">
        <f t="shared" si="18"/>
        <v>0</v>
      </c>
      <c r="Q51" s="169"/>
      <c r="R51" s="169"/>
      <c r="S51" s="169"/>
      <c r="T51" s="169"/>
      <c r="U51" s="169"/>
      <c r="V51" s="169"/>
      <c r="W51" s="169"/>
      <c r="X51" s="169"/>
      <c r="Y51" s="169"/>
      <c r="Z51" s="169"/>
      <c r="AA51" s="169"/>
      <c r="AB51" s="169"/>
      <c r="AC51" s="169"/>
      <c r="AD51" s="169"/>
      <c r="AE51" s="169"/>
      <c r="AF51" s="169"/>
      <c r="AG51" s="169"/>
      <c r="AH51" s="169"/>
      <c r="AI51" s="169"/>
      <c r="AJ51" s="169"/>
      <c r="AK51" s="169"/>
      <c r="AL51" s="169"/>
    </row>
    <row r="52" spans="2:38" s="44" customFormat="1" ht="12.75">
      <c r="B52" s="194" t="str">
        <f>'STEP 1 - Start Up Costs'!F5&amp;" - Interest Payment"</f>
        <v>BDC Loan Funding - Interest Payment</v>
      </c>
      <c r="C52" s="195"/>
      <c r="D52" s="193">
        <f>'STEP 1 - Start Up Costs'!$F$6*0.107/12</f>
        <v>0</v>
      </c>
      <c r="E52" s="193">
        <f>'STEP 1 - Start Up Costs'!$F$6*0.107/12</f>
        <v>0</v>
      </c>
      <c r="F52" s="193">
        <f>'STEP 1 - Start Up Costs'!$F$6*0.107/12</f>
        <v>0</v>
      </c>
      <c r="G52" s="193">
        <f>'STEP 1 - Start Up Costs'!$F$6*0.107/12</f>
        <v>0</v>
      </c>
      <c r="H52" s="193">
        <f>'STEP 1 - Start Up Costs'!$F$6*0.107/12</f>
        <v>0</v>
      </c>
      <c r="I52" s="193">
        <f>'STEP 1 - Start Up Costs'!$F$6*0.107/12</f>
        <v>0</v>
      </c>
      <c r="J52" s="193">
        <f>'STEP 1 - Start Up Costs'!$F$6*0.107/12</f>
        <v>0</v>
      </c>
      <c r="K52" s="193">
        <f>'STEP 1 - Start Up Costs'!$F$6*0.107/12</f>
        <v>0</v>
      </c>
      <c r="L52" s="193">
        <f>'STEP 1 - Start Up Costs'!$F$6*0.107/12</f>
        <v>0</v>
      </c>
      <c r="M52" s="193">
        <f>'STEP 1 - Start Up Costs'!$F$6*0.107/12</f>
        <v>0</v>
      </c>
      <c r="N52" s="193">
        <f>'STEP 1 - Start Up Costs'!$F$6*0.107/12</f>
        <v>0</v>
      </c>
      <c r="O52" s="193">
        <f>'STEP 1 - Start Up Costs'!$F$6*0.107/12</f>
        <v>0</v>
      </c>
      <c r="P52" s="174">
        <f t="shared" si="18"/>
        <v>0</v>
      </c>
      <c r="Q52" s="169"/>
      <c r="R52" s="169"/>
      <c r="S52" s="169"/>
      <c r="T52" s="169"/>
      <c r="U52" s="169"/>
      <c r="V52" s="169"/>
      <c r="W52" s="169"/>
      <c r="X52" s="169"/>
      <c r="Y52" s="169"/>
      <c r="Z52" s="169"/>
      <c r="AA52" s="169"/>
      <c r="AB52" s="169"/>
      <c r="AC52" s="169"/>
      <c r="AD52" s="169"/>
      <c r="AE52" s="169"/>
      <c r="AF52" s="169"/>
      <c r="AG52" s="169"/>
      <c r="AH52" s="169"/>
      <c r="AI52" s="169"/>
      <c r="AJ52" s="169"/>
      <c r="AK52" s="169"/>
      <c r="AL52" s="169"/>
    </row>
    <row r="53" spans="2:16" ht="12.75">
      <c r="B53" s="194" t="str">
        <f>'STEP 1 - Start Up Costs'!F5&amp;" - Principal Payment"</f>
        <v>BDC Loan Funding - Principal Payment</v>
      </c>
      <c r="C53" s="195"/>
      <c r="D53" s="193"/>
      <c r="E53" s="193">
        <f>IF('STEP 1 - Start Up Costs'!$L$9=TRUE,('STEP 1 - Start Up Costs'!$E$6+'STEP 1 - Start Up Costs'!$F$6)/48,'STEP 1 - Start Up Costs'!$F$6/48)</f>
        <v>0</v>
      </c>
      <c r="F53" s="193">
        <f>IF('STEP 1 - Start Up Costs'!$L$9=TRUE,('STEP 1 - Start Up Costs'!$E$6+'STEP 1 - Start Up Costs'!$F$6)/48,'STEP 1 - Start Up Costs'!$F$6/48)</f>
        <v>0</v>
      </c>
      <c r="G53" s="193">
        <f>IF('STEP 1 - Start Up Costs'!$L$9=TRUE,('STEP 1 - Start Up Costs'!$E$6+'STEP 1 - Start Up Costs'!$F$6)/48,'STEP 1 - Start Up Costs'!$F$6/48)</f>
        <v>0</v>
      </c>
      <c r="H53" s="193">
        <f>IF('STEP 1 - Start Up Costs'!$L$9=TRUE,('STEP 1 - Start Up Costs'!$E$6+'STEP 1 - Start Up Costs'!$F$6)/48,'STEP 1 - Start Up Costs'!$F$6/48)</f>
        <v>0</v>
      </c>
      <c r="I53" s="193">
        <f>IF('STEP 1 - Start Up Costs'!$L$9=TRUE,('STEP 1 - Start Up Costs'!$E$6+'STEP 1 - Start Up Costs'!$F$6)/48,'STEP 1 - Start Up Costs'!$F$6/48)</f>
        <v>0</v>
      </c>
      <c r="J53" s="193">
        <f>IF('STEP 1 - Start Up Costs'!$L$9=TRUE,('STEP 1 - Start Up Costs'!$E$6+'STEP 1 - Start Up Costs'!$F$6)/48,'STEP 1 - Start Up Costs'!$F$6/48)</f>
        <v>0</v>
      </c>
      <c r="K53" s="193">
        <f>IF('STEP 1 - Start Up Costs'!$L$9=TRUE,('STEP 1 - Start Up Costs'!$E$6+'STEP 1 - Start Up Costs'!$F$6)/48,'STEP 1 - Start Up Costs'!$F$6/48)</f>
        <v>0</v>
      </c>
      <c r="L53" s="193">
        <f>IF('STEP 1 - Start Up Costs'!$L$9=TRUE,('STEP 1 - Start Up Costs'!$E$6+'STEP 1 - Start Up Costs'!$F$6)/48,'STEP 1 - Start Up Costs'!$F$6/48)</f>
        <v>0</v>
      </c>
      <c r="M53" s="193">
        <f>IF('STEP 1 - Start Up Costs'!$L$9=TRUE,('STEP 1 - Start Up Costs'!$E$6+'STEP 1 - Start Up Costs'!$F$6)/48,'STEP 1 - Start Up Costs'!$F$6/48)</f>
        <v>0</v>
      </c>
      <c r="N53" s="193">
        <f>IF('STEP 1 - Start Up Costs'!$L$9=TRUE,('STEP 1 - Start Up Costs'!$E$6+'STEP 1 - Start Up Costs'!$F$6)/48,'STEP 1 - Start Up Costs'!$F$6/48)</f>
        <v>0</v>
      </c>
      <c r="O53" s="193">
        <f>IF('STEP 1 - Start Up Costs'!$L$9=TRUE,('STEP 1 - Start Up Costs'!$E$6+'STEP 1 - Start Up Costs'!$F$6)/48,'STEP 1 - Start Up Costs'!$F$6/48)</f>
        <v>0</v>
      </c>
      <c r="P53" s="174">
        <f t="shared" si="18"/>
        <v>0</v>
      </c>
    </row>
    <row r="54" spans="2:16" ht="12.75">
      <c r="B54" s="194" t="str">
        <f>'STEP 2 - Cashflow - Yr1 '!B59</f>
        <v>Other Funding 1 - Interest + Principal Payment</v>
      </c>
      <c r="C54" s="195"/>
      <c r="D54" s="105"/>
      <c r="E54" s="105"/>
      <c r="F54" s="105"/>
      <c r="G54" s="105"/>
      <c r="H54" s="105"/>
      <c r="I54" s="105"/>
      <c r="J54" s="105"/>
      <c r="K54" s="105"/>
      <c r="L54" s="105"/>
      <c r="M54" s="105"/>
      <c r="N54" s="105"/>
      <c r="O54" s="105"/>
      <c r="P54" s="174">
        <f t="shared" si="18"/>
        <v>0</v>
      </c>
    </row>
    <row r="55" spans="2:16" ht="12.75">
      <c r="B55" s="173" t="str">
        <f>'STEP 2 - Cashflow - Yr1 '!B60</f>
        <v>Other Funding 2 - Interest + Principal Payment</v>
      </c>
      <c r="C55" s="179"/>
      <c r="D55" s="105"/>
      <c r="E55" s="105"/>
      <c r="F55" s="105"/>
      <c r="G55" s="105"/>
      <c r="H55" s="105"/>
      <c r="I55" s="105"/>
      <c r="J55" s="105"/>
      <c r="K55" s="105"/>
      <c r="L55" s="105"/>
      <c r="M55" s="105"/>
      <c r="N55" s="105"/>
      <c r="O55" s="105"/>
      <c r="P55" s="174">
        <f t="shared" si="18"/>
        <v>0</v>
      </c>
    </row>
    <row r="56" spans="2:16" ht="12.75">
      <c r="B56" s="181"/>
      <c r="C56" s="179"/>
      <c r="D56" s="105"/>
      <c r="E56" s="105"/>
      <c r="F56" s="105"/>
      <c r="G56" s="105"/>
      <c r="H56" s="105"/>
      <c r="I56" s="105"/>
      <c r="J56" s="105"/>
      <c r="K56" s="105"/>
      <c r="L56" s="105"/>
      <c r="M56" s="105"/>
      <c r="N56" s="105"/>
      <c r="O56" s="105"/>
      <c r="P56" s="174">
        <f t="shared" si="18"/>
        <v>0</v>
      </c>
    </row>
    <row r="57" spans="2:16" ht="12.75">
      <c r="B57" s="175" t="s">
        <v>80</v>
      </c>
      <c r="C57" s="176"/>
      <c r="D57" s="196">
        <f aca="true" t="shared" si="19" ref="D57:P57">SUM(D49:D56)</f>
        <v>0</v>
      </c>
      <c r="E57" s="196">
        <f t="shared" si="19"/>
        <v>0</v>
      </c>
      <c r="F57" s="196">
        <f t="shared" si="19"/>
        <v>0</v>
      </c>
      <c r="G57" s="196">
        <f t="shared" si="19"/>
        <v>0</v>
      </c>
      <c r="H57" s="196">
        <f t="shared" si="19"/>
        <v>0</v>
      </c>
      <c r="I57" s="196">
        <f t="shared" si="19"/>
        <v>0</v>
      </c>
      <c r="J57" s="196">
        <f t="shared" si="19"/>
        <v>0</v>
      </c>
      <c r="K57" s="196">
        <f t="shared" si="19"/>
        <v>0</v>
      </c>
      <c r="L57" s="196">
        <f t="shared" si="19"/>
        <v>0</v>
      </c>
      <c r="M57" s="196">
        <f t="shared" si="19"/>
        <v>0</v>
      </c>
      <c r="N57" s="196">
        <f t="shared" si="19"/>
        <v>0</v>
      </c>
      <c r="O57" s="196">
        <f t="shared" si="19"/>
        <v>0</v>
      </c>
      <c r="P57" s="197">
        <f t="shared" si="19"/>
        <v>0</v>
      </c>
    </row>
    <row r="58" spans="2:38" s="44" customFormat="1" ht="12.75">
      <c r="B58" s="175" t="s">
        <v>81</v>
      </c>
      <c r="C58" s="176"/>
      <c r="D58" s="196">
        <f aca="true" t="shared" si="20" ref="D58:P58">+D25+D47+D57</f>
        <v>0</v>
      </c>
      <c r="E58" s="196">
        <f t="shared" si="20"/>
        <v>0</v>
      </c>
      <c r="F58" s="196">
        <f t="shared" si="20"/>
        <v>0</v>
      </c>
      <c r="G58" s="196">
        <f t="shared" si="20"/>
        <v>0</v>
      </c>
      <c r="H58" s="196">
        <f t="shared" si="20"/>
        <v>0</v>
      </c>
      <c r="I58" s="196">
        <f t="shared" si="20"/>
        <v>0</v>
      </c>
      <c r="J58" s="196">
        <f t="shared" si="20"/>
        <v>0</v>
      </c>
      <c r="K58" s="196">
        <f t="shared" si="20"/>
        <v>0</v>
      </c>
      <c r="L58" s="196">
        <f t="shared" si="20"/>
        <v>0</v>
      </c>
      <c r="M58" s="196">
        <f t="shared" si="20"/>
        <v>0</v>
      </c>
      <c r="N58" s="196">
        <f t="shared" si="20"/>
        <v>0</v>
      </c>
      <c r="O58" s="196">
        <f t="shared" si="20"/>
        <v>0</v>
      </c>
      <c r="P58" s="197">
        <f t="shared" si="20"/>
        <v>0</v>
      </c>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row r="59" spans="2:16" ht="12.75">
      <c r="B59" s="198"/>
      <c r="C59" s="199"/>
      <c r="D59" s="200"/>
      <c r="E59" s="200"/>
      <c r="F59" s="200"/>
      <c r="G59" s="200"/>
      <c r="H59" s="200"/>
      <c r="I59" s="200"/>
      <c r="J59" s="200"/>
      <c r="K59" s="200"/>
      <c r="L59" s="200"/>
      <c r="M59" s="200"/>
      <c r="N59" s="200"/>
      <c r="O59" s="200"/>
      <c r="P59" s="201"/>
    </row>
    <row r="60" spans="2:16" ht="12.75">
      <c r="B60" s="175" t="s">
        <v>82</v>
      </c>
      <c r="C60" s="176"/>
      <c r="D60" s="196">
        <f aca="true" t="shared" si="21" ref="D60:O60">+D18-D58</f>
        <v>0</v>
      </c>
      <c r="E60" s="196">
        <f t="shared" si="21"/>
        <v>0</v>
      </c>
      <c r="F60" s="196">
        <f t="shared" si="21"/>
        <v>0</v>
      </c>
      <c r="G60" s="196">
        <f t="shared" si="21"/>
        <v>0</v>
      </c>
      <c r="H60" s="196">
        <f t="shared" si="21"/>
        <v>0</v>
      </c>
      <c r="I60" s="196">
        <f t="shared" si="21"/>
        <v>0</v>
      </c>
      <c r="J60" s="196">
        <f t="shared" si="21"/>
        <v>0</v>
      </c>
      <c r="K60" s="196">
        <f t="shared" si="21"/>
        <v>0</v>
      </c>
      <c r="L60" s="196">
        <f t="shared" si="21"/>
        <v>0</v>
      </c>
      <c r="M60" s="196">
        <f t="shared" si="21"/>
        <v>0</v>
      </c>
      <c r="N60" s="196">
        <f t="shared" si="21"/>
        <v>0</v>
      </c>
      <c r="O60" s="196">
        <f t="shared" si="21"/>
        <v>0</v>
      </c>
      <c r="P60" s="202">
        <f>SUM(D60:O60)</f>
        <v>0</v>
      </c>
    </row>
    <row r="61" spans="2:16" ht="12.75">
      <c r="B61" s="198"/>
      <c r="C61" s="199"/>
      <c r="D61" s="203"/>
      <c r="E61" s="203"/>
      <c r="F61" s="203"/>
      <c r="G61" s="203"/>
      <c r="H61" s="203"/>
      <c r="I61" s="203"/>
      <c r="J61" s="203"/>
      <c r="K61" s="203"/>
      <c r="L61" s="203"/>
      <c r="M61" s="203"/>
      <c r="N61" s="203"/>
      <c r="O61" s="203"/>
      <c r="P61" s="201"/>
    </row>
    <row r="62" spans="2:38" s="44" customFormat="1" ht="12.75">
      <c r="B62" s="175" t="s">
        <v>83</v>
      </c>
      <c r="C62" s="176"/>
      <c r="D62" s="196">
        <f>'STEP 2 - Cashflow - Yr1 '!O69</f>
        <v>0</v>
      </c>
      <c r="E62" s="196">
        <f aca="true" t="shared" si="22" ref="E62:O62">+D64</f>
        <v>0</v>
      </c>
      <c r="F62" s="196">
        <f t="shared" si="22"/>
        <v>0</v>
      </c>
      <c r="G62" s="196">
        <f t="shared" si="22"/>
        <v>0</v>
      </c>
      <c r="H62" s="196">
        <f t="shared" si="22"/>
        <v>0</v>
      </c>
      <c r="I62" s="196">
        <f t="shared" si="22"/>
        <v>0</v>
      </c>
      <c r="J62" s="196">
        <f t="shared" si="22"/>
        <v>0</v>
      </c>
      <c r="K62" s="196">
        <f t="shared" si="22"/>
        <v>0</v>
      </c>
      <c r="L62" s="196">
        <f t="shared" si="22"/>
        <v>0</v>
      </c>
      <c r="M62" s="196">
        <f t="shared" si="22"/>
        <v>0</v>
      </c>
      <c r="N62" s="196">
        <f t="shared" si="22"/>
        <v>0</v>
      </c>
      <c r="O62" s="196">
        <f t="shared" si="22"/>
        <v>0</v>
      </c>
      <c r="P62" s="202">
        <f>'STEP 2 - Cashflow - Yr1 '!P69</f>
        <v>0</v>
      </c>
      <c r="Q62" s="169"/>
      <c r="R62" s="169"/>
      <c r="S62" s="169"/>
      <c r="T62" s="169"/>
      <c r="U62" s="169"/>
      <c r="V62" s="169"/>
      <c r="W62" s="169"/>
      <c r="X62" s="169"/>
      <c r="Y62" s="169"/>
      <c r="Z62" s="169"/>
      <c r="AA62" s="169"/>
      <c r="AB62" s="169"/>
      <c r="AC62" s="169"/>
      <c r="AD62" s="169"/>
      <c r="AE62" s="169"/>
      <c r="AF62" s="169"/>
      <c r="AG62" s="169"/>
      <c r="AH62" s="169"/>
      <c r="AI62" s="169"/>
      <c r="AJ62" s="169"/>
      <c r="AK62" s="169"/>
      <c r="AL62" s="169"/>
    </row>
    <row r="63" spans="2:38" s="44" customFormat="1" ht="12.75">
      <c r="B63" s="198"/>
      <c r="C63" s="199"/>
      <c r="D63" s="203"/>
      <c r="E63" s="203"/>
      <c r="F63" s="203"/>
      <c r="G63" s="203"/>
      <c r="H63" s="203"/>
      <c r="I63" s="203"/>
      <c r="J63" s="203"/>
      <c r="K63" s="203"/>
      <c r="L63" s="203"/>
      <c r="M63" s="203"/>
      <c r="N63" s="203"/>
      <c r="O63" s="203"/>
      <c r="P63" s="201"/>
      <c r="Q63" s="169"/>
      <c r="R63" s="169"/>
      <c r="S63" s="169"/>
      <c r="T63" s="169"/>
      <c r="U63" s="169"/>
      <c r="V63" s="169"/>
      <c r="W63" s="169"/>
      <c r="X63" s="169"/>
      <c r="Y63" s="169"/>
      <c r="Z63" s="169"/>
      <c r="AA63" s="169"/>
      <c r="AB63" s="169"/>
      <c r="AC63" s="169"/>
      <c r="AD63" s="169"/>
      <c r="AE63" s="169"/>
      <c r="AF63" s="169"/>
      <c r="AG63" s="169"/>
      <c r="AH63" s="169"/>
      <c r="AI63" s="169"/>
      <c r="AJ63" s="169"/>
      <c r="AK63" s="169"/>
      <c r="AL63" s="169"/>
    </row>
    <row r="64" spans="2:37" s="44" customFormat="1" ht="12.75">
      <c r="B64" s="204" t="s">
        <v>84</v>
      </c>
      <c r="C64" s="205"/>
      <c r="D64" s="206">
        <f aca="true" t="shared" si="23" ref="D64:P64">SUM(D60:D62)</f>
        <v>0</v>
      </c>
      <c r="E64" s="206">
        <f t="shared" si="23"/>
        <v>0</v>
      </c>
      <c r="F64" s="206">
        <f t="shared" si="23"/>
        <v>0</v>
      </c>
      <c r="G64" s="206">
        <f t="shared" si="23"/>
        <v>0</v>
      </c>
      <c r="H64" s="206">
        <f t="shared" si="23"/>
        <v>0</v>
      </c>
      <c r="I64" s="206">
        <f t="shared" si="23"/>
        <v>0</v>
      </c>
      <c r="J64" s="206">
        <f t="shared" si="23"/>
        <v>0</v>
      </c>
      <c r="K64" s="206">
        <f t="shared" si="23"/>
        <v>0</v>
      </c>
      <c r="L64" s="206">
        <f t="shared" si="23"/>
        <v>0</v>
      </c>
      <c r="M64" s="206">
        <f t="shared" si="23"/>
        <v>0</v>
      </c>
      <c r="N64" s="206">
        <f t="shared" si="23"/>
        <v>0</v>
      </c>
      <c r="O64" s="206">
        <f t="shared" si="23"/>
        <v>0</v>
      </c>
      <c r="P64" s="207">
        <f t="shared" si="23"/>
        <v>0</v>
      </c>
      <c r="Q64" s="169"/>
      <c r="R64" s="169"/>
      <c r="S64" s="169"/>
      <c r="T64" s="169"/>
      <c r="U64" s="169"/>
      <c r="V64" s="169"/>
      <c r="W64" s="169"/>
      <c r="X64" s="169"/>
      <c r="Y64" s="169"/>
      <c r="Z64" s="169"/>
      <c r="AA64" s="169"/>
      <c r="AB64" s="169"/>
      <c r="AC64" s="169"/>
      <c r="AD64" s="169"/>
      <c r="AE64" s="169"/>
      <c r="AF64" s="169"/>
      <c r="AG64" s="169"/>
      <c r="AH64" s="169"/>
      <c r="AI64" s="169"/>
      <c r="AJ64" s="169"/>
      <c r="AK64" s="169"/>
    </row>
    <row r="65" spans="2:38" s="44" customFormat="1" ht="11.25" customHeight="1">
      <c r="B65" s="26"/>
      <c r="C65" s="26"/>
      <c r="D65" s="151"/>
      <c r="E65" s="151"/>
      <c r="F65" s="151"/>
      <c r="G65" s="151"/>
      <c r="H65" s="151"/>
      <c r="I65" s="151"/>
      <c r="J65" s="151"/>
      <c r="K65" s="151"/>
      <c r="L65" s="151"/>
      <c r="M65" s="151"/>
      <c r="N65" s="151"/>
      <c r="O65" s="151"/>
      <c r="P65" s="152"/>
      <c r="Q65" s="169"/>
      <c r="R65" s="169"/>
      <c r="S65" s="169"/>
      <c r="T65" s="169"/>
      <c r="U65" s="169"/>
      <c r="V65" s="169"/>
      <c r="W65" s="169"/>
      <c r="X65" s="169"/>
      <c r="Y65" s="169"/>
      <c r="Z65" s="169"/>
      <c r="AA65" s="169"/>
      <c r="AB65" s="169"/>
      <c r="AC65" s="169"/>
      <c r="AD65" s="169"/>
      <c r="AE65" s="169"/>
      <c r="AF65" s="169"/>
      <c r="AG65" s="169"/>
      <c r="AH65" s="169"/>
      <c r="AI65" s="169"/>
      <c r="AJ65" s="169"/>
      <c r="AK65" s="169"/>
      <c r="AL65" s="169"/>
    </row>
    <row r="66" spans="1:34" s="44" customFormat="1" ht="12.75">
      <c r="A66" s="208"/>
      <c r="B66" s="208"/>
      <c r="C66" s="208"/>
      <c r="D66" s="209"/>
      <c r="E66" s="209"/>
      <c r="F66" s="151"/>
      <c r="G66" s="151"/>
      <c r="H66" s="151"/>
      <c r="I66" s="151"/>
      <c r="J66" s="151"/>
      <c r="K66" s="151"/>
      <c r="L66" s="152"/>
      <c r="M66" s="169"/>
      <c r="N66" s="169"/>
      <c r="O66" s="169"/>
      <c r="P66" s="169"/>
      <c r="Q66" s="169"/>
      <c r="R66" s="169"/>
      <c r="S66" s="169"/>
      <c r="T66" s="169"/>
      <c r="U66" s="169"/>
      <c r="V66" s="169"/>
      <c r="W66" s="169"/>
      <c r="X66" s="169"/>
      <c r="Y66" s="169"/>
      <c r="Z66" s="169"/>
      <c r="AA66" s="169"/>
      <c r="AB66" s="169"/>
      <c r="AC66" s="169"/>
      <c r="AD66" s="169"/>
      <c r="AE66" s="169"/>
      <c r="AF66" s="169"/>
      <c r="AG66" s="169"/>
      <c r="AH66" s="169"/>
    </row>
    <row r="67" spans="2:34" s="44" customFormat="1" ht="14.25" customHeight="1">
      <c r="B67" s="210"/>
      <c r="C67" s="210"/>
      <c r="D67" s="151"/>
      <c r="E67" s="151"/>
      <c r="F67" s="151"/>
      <c r="G67" s="151"/>
      <c r="H67" s="151"/>
      <c r="I67" s="151"/>
      <c r="J67" s="151"/>
      <c r="K67" s="151"/>
      <c r="L67" s="152"/>
      <c r="M67" s="169"/>
      <c r="N67" s="169"/>
      <c r="O67" s="169"/>
      <c r="P67" s="169"/>
      <c r="Q67" s="169"/>
      <c r="R67" s="169"/>
      <c r="S67" s="169"/>
      <c r="T67" s="169"/>
      <c r="U67" s="169"/>
      <c r="V67" s="169"/>
      <c r="W67" s="169"/>
      <c r="X67" s="169"/>
      <c r="Y67" s="169"/>
      <c r="Z67" s="169"/>
      <c r="AA67" s="169"/>
      <c r="AB67" s="169"/>
      <c r="AC67" s="169"/>
      <c r="AD67" s="169"/>
      <c r="AE67" s="169"/>
      <c r="AF67" s="169"/>
      <c r="AG67" s="169"/>
      <c r="AH67" s="169"/>
    </row>
    <row r="68" spans="2:34" s="44" customFormat="1" ht="12.75">
      <c r="B68" s="211"/>
      <c r="C68" s="212"/>
      <c r="D68" s="151"/>
      <c r="E68" s="151"/>
      <c r="F68" s="151"/>
      <c r="G68" s="151"/>
      <c r="H68" s="151"/>
      <c r="I68" s="151"/>
      <c r="J68" s="151"/>
      <c r="K68" s="151"/>
      <c r="L68" s="152"/>
      <c r="M68" s="169"/>
      <c r="N68" s="169"/>
      <c r="O68" s="169"/>
      <c r="P68" s="169"/>
      <c r="Q68" s="169"/>
      <c r="R68" s="169"/>
      <c r="S68" s="169"/>
      <c r="T68" s="169"/>
      <c r="U68" s="169"/>
      <c r="V68" s="169"/>
      <c r="W68" s="169"/>
      <c r="X68" s="169"/>
      <c r="Y68" s="169"/>
      <c r="Z68" s="169"/>
      <c r="AA68" s="169"/>
      <c r="AB68" s="169"/>
      <c r="AC68" s="169"/>
      <c r="AD68" s="169"/>
      <c r="AE68" s="169"/>
      <c r="AF68" s="169"/>
      <c r="AG68" s="169"/>
      <c r="AH68" s="169"/>
    </row>
    <row r="69" spans="2:34" s="44" customFormat="1" ht="15.75" customHeight="1">
      <c r="B69" s="26"/>
      <c r="C69" s="26"/>
      <c r="D69" s="151"/>
      <c r="E69" s="151"/>
      <c r="F69" s="151"/>
      <c r="G69" s="151"/>
      <c r="H69" s="151"/>
      <c r="I69" s="151"/>
      <c r="J69" s="151"/>
      <c r="K69" s="151"/>
      <c r="L69" s="152"/>
      <c r="M69" s="169"/>
      <c r="N69" s="169"/>
      <c r="O69" s="169"/>
      <c r="P69" s="169"/>
      <c r="Q69" s="169"/>
      <c r="R69" s="169"/>
      <c r="S69" s="169"/>
      <c r="T69" s="169"/>
      <c r="U69" s="169"/>
      <c r="V69" s="169"/>
      <c r="W69" s="169"/>
      <c r="X69" s="169"/>
      <c r="Y69" s="169"/>
      <c r="Z69" s="169"/>
      <c r="AA69" s="169"/>
      <c r="AB69" s="169"/>
      <c r="AC69" s="169"/>
      <c r="AD69" s="169"/>
      <c r="AE69" s="169"/>
      <c r="AF69" s="169"/>
      <c r="AG69" s="169"/>
      <c r="AH69" s="169"/>
    </row>
  </sheetData>
  <sheetProtection password="C7A8" sheet="1"/>
  <printOptions/>
  <pageMargins left="0.25" right="0.25" top="0.75" bottom="0.75" header="0.5118055555555555" footer="0.5118055555555555"/>
  <pageSetup fitToHeight="1" fitToWidth="1" horizontalDpi="300" verticalDpi="300" orientation="landscape" scale="60" r:id="rId2"/>
  <colBreaks count="1" manualBreakCount="1">
    <brk id="17" max="65535" man="1"/>
  </colBreaks>
  <drawing r:id="rId1"/>
</worksheet>
</file>

<file path=xl/worksheets/sheet6.xml><?xml version="1.0" encoding="utf-8"?>
<worksheet xmlns="http://schemas.openxmlformats.org/spreadsheetml/2006/main" xmlns:r="http://schemas.openxmlformats.org/officeDocument/2006/relationships">
  <sheetPr>
    <tabColor indexed="22"/>
  </sheetPr>
  <dimension ref="B2:Y53"/>
  <sheetViews>
    <sheetView showRowColHeaders="0" zoomScale="80" zoomScaleNormal="80" zoomScaleSheetLayoutView="70" zoomScalePageLayoutView="0" workbookViewId="0" topLeftCell="A1">
      <selection activeCell="K7" sqref="K7"/>
    </sheetView>
  </sheetViews>
  <sheetFormatPr defaultColWidth="9.140625" defaultRowHeight="12.75"/>
  <cols>
    <col min="1" max="1" width="29.140625" style="26" customWidth="1"/>
    <col min="2" max="2" width="45.421875" style="26" customWidth="1"/>
    <col min="3" max="3" width="13.140625" style="217" customWidth="1"/>
    <col min="4" max="4" width="13.00390625" style="217" customWidth="1"/>
    <col min="5" max="25" width="9.140625" style="43" customWidth="1"/>
    <col min="26" max="16384" width="9.140625" style="26" customWidth="1"/>
  </cols>
  <sheetData>
    <row r="1" ht="13.5" thickBot="1"/>
    <row r="2" spans="2:4" s="218" customFormat="1" ht="18.75" thickBot="1">
      <c r="B2" s="213" t="s">
        <v>182</v>
      </c>
      <c r="C2" s="214"/>
      <c r="D2" s="215"/>
    </row>
    <row r="3" spans="2:5" ht="12.75">
      <c r="B3" s="219"/>
      <c r="C3" s="220" t="s">
        <v>89</v>
      </c>
      <c r="D3" s="220" t="s">
        <v>90</v>
      </c>
      <c r="E3" s="221"/>
    </row>
    <row r="4" spans="2:4" ht="12.75">
      <c r="B4" s="222" t="s">
        <v>91</v>
      </c>
      <c r="C4" s="223"/>
      <c r="D4" s="224"/>
    </row>
    <row r="5" spans="2:4" ht="12.75">
      <c r="B5" s="225" t="s">
        <v>92</v>
      </c>
      <c r="C5" s="226"/>
      <c r="D5" s="226"/>
    </row>
    <row r="6" spans="2:4" ht="12.75">
      <c r="B6" s="227" t="str">
        <f>'STEP 3 - Cashflow - Yr2'!B4</f>
        <v>Sales category 1</v>
      </c>
      <c r="C6" s="228">
        <f>'STEP 2 - Cashflow - Yr1 '!P9</f>
        <v>0</v>
      </c>
      <c r="D6" s="228">
        <f>'STEP 3 - Cashflow - Yr2'!P9</f>
        <v>0</v>
      </c>
    </row>
    <row r="7" spans="2:4" ht="12.75">
      <c r="B7" s="227" t="str">
        <f>'STEP 3 - Cashflow - Yr2'!B5</f>
        <v>Sales category 2</v>
      </c>
      <c r="C7" s="228">
        <f>'STEP 2 - Cashflow - Yr1 '!P10</f>
        <v>0</v>
      </c>
      <c r="D7" s="228">
        <f>'STEP 3 - Cashflow - Yr2'!P10</f>
        <v>0</v>
      </c>
    </row>
    <row r="8" spans="2:4" ht="12.75">
      <c r="B8" s="275" t="str">
        <f>'STEP 3 - Cashflow - Yr2'!B6</f>
        <v>Sales category 3</v>
      </c>
      <c r="C8" s="276">
        <f>'STEP 2 - Cashflow - Yr1 '!P11</f>
        <v>0</v>
      </c>
      <c r="D8" s="276">
        <f>'STEP 3 - Cashflow - Yr2'!P11</f>
        <v>0</v>
      </c>
    </row>
    <row r="9" spans="2:4" ht="13.5" thickBot="1">
      <c r="B9" s="277" t="str">
        <f>'STEP 3 - Cashflow - Yr2'!B7</f>
        <v>Sales category 4</v>
      </c>
      <c r="C9" s="278">
        <f>'STEP 2 - Cashflow - Yr1 '!P12</f>
        <v>0</v>
      </c>
      <c r="D9" s="278">
        <f>'STEP 3 - Cashflow - Yr2'!P12</f>
        <v>0</v>
      </c>
    </row>
    <row r="10" spans="2:4" ht="12.75">
      <c r="B10" s="70" t="s">
        <v>93</v>
      </c>
      <c r="C10" s="243">
        <f>SUM(C6:C9)</f>
        <v>0</v>
      </c>
      <c r="D10" s="243">
        <f>SUM(D6:D9)</f>
        <v>0</v>
      </c>
    </row>
    <row r="11" spans="2:5" ht="12.75">
      <c r="B11" s="182" t="s">
        <v>58</v>
      </c>
      <c r="C11" s="273"/>
      <c r="D11" s="230"/>
      <c r="E11" s="231"/>
    </row>
    <row r="12" spans="2:5" ht="12.75">
      <c r="B12" s="271" t="s">
        <v>147</v>
      </c>
      <c r="C12" s="274">
        <f>SUM('STEP 1 - Start Up Costs'!C30:C33)</f>
        <v>0</v>
      </c>
      <c r="D12" s="272"/>
      <c r="E12" s="231"/>
    </row>
    <row r="13" spans="2:5" ht="12.75">
      <c r="B13" s="227" t="str">
        <f>'STEP 3 - Cashflow - Yr2'!B21</f>
        <v>Sales category 1</v>
      </c>
      <c r="C13" s="228">
        <f>'STEP 2 - Cashflow - Yr1 '!P25</f>
        <v>0</v>
      </c>
      <c r="D13" s="228">
        <f>'STEP 3 - Cashflow - Yr2'!P21</f>
        <v>0</v>
      </c>
      <c r="E13" s="231"/>
    </row>
    <row r="14" spans="2:25" s="44" customFormat="1" ht="12.75">
      <c r="B14" s="227" t="str">
        <f>'STEP 3 - Cashflow - Yr2'!B22</f>
        <v>Sales category 2</v>
      </c>
      <c r="C14" s="228">
        <f>'STEP 2 - Cashflow - Yr1 '!P26</f>
        <v>0</v>
      </c>
      <c r="D14" s="228">
        <f>'STEP 3 - Cashflow - Yr2'!P22</f>
        <v>0</v>
      </c>
      <c r="E14" s="232"/>
      <c r="F14" s="233"/>
      <c r="G14" s="233"/>
      <c r="H14" s="233"/>
      <c r="I14" s="233"/>
      <c r="J14" s="233"/>
      <c r="K14" s="233"/>
      <c r="L14" s="233"/>
      <c r="M14" s="233"/>
      <c r="N14" s="233"/>
      <c r="O14" s="233"/>
      <c r="P14" s="233"/>
      <c r="Q14" s="233"/>
      <c r="R14" s="233"/>
      <c r="S14" s="233"/>
      <c r="T14" s="233"/>
      <c r="U14" s="233"/>
      <c r="V14" s="233"/>
      <c r="W14" s="233"/>
      <c r="X14" s="233"/>
      <c r="Y14" s="233"/>
    </row>
    <row r="15" spans="2:4" ht="12.75">
      <c r="B15" s="275" t="str">
        <f>'STEP 3 - Cashflow - Yr2'!B23</f>
        <v>Sales category 3</v>
      </c>
      <c r="C15" s="276">
        <f>'STEP 2 - Cashflow - Yr1 '!P27</f>
        <v>0</v>
      </c>
      <c r="D15" s="276">
        <f>'STEP 3 - Cashflow - Yr2'!P23</f>
        <v>0</v>
      </c>
    </row>
    <row r="16" spans="2:4" ht="13.5" thickBot="1">
      <c r="B16" s="277" t="str">
        <f>'STEP 3 - Cashflow - Yr2'!B24</f>
        <v>Sales category 4</v>
      </c>
      <c r="C16" s="278">
        <f>'STEP 2 - Cashflow - Yr1 '!P28</f>
        <v>0</v>
      </c>
      <c r="D16" s="278">
        <f>'STEP 3 - Cashflow - Yr2'!P24</f>
        <v>0</v>
      </c>
    </row>
    <row r="17" spans="2:4" ht="12.75">
      <c r="B17" s="70" t="s">
        <v>94</v>
      </c>
      <c r="C17" s="243">
        <f>SUM(C12:C16)</f>
        <v>0</v>
      </c>
      <c r="D17" s="243">
        <f>SUM(D12:D16)</f>
        <v>0</v>
      </c>
    </row>
    <row r="18" spans="2:4" ht="12.75">
      <c r="B18" s="229" t="s">
        <v>95</v>
      </c>
      <c r="C18" s="234">
        <f>+C10-C17</f>
        <v>0</v>
      </c>
      <c r="D18" s="234">
        <f>+D10-D17</f>
        <v>0</v>
      </c>
    </row>
    <row r="19" spans="2:4" ht="12.75">
      <c r="B19" s="222" t="s">
        <v>96</v>
      </c>
      <c r="C19" s="235"/>
      <c r="D19" s="236"/>
    </row>
    <row r="20" spans="2:4" ht="12.75">
      <c r="B20" s="188" t="s">
        <v>60</v>
      </c>
      <c r="C20" s="237"/>
      <c r="D20" s="230"/>
    </row>
    <row r="21" spans="2:25" s="44" customFormat="1" ht="12.75">
      <c r="B21" s="227" t="s">
        <v>97</v>
      </c>
      <c r="C21" s="238">
        <f>'STEP 2 - Cashflow - Yr1 '!P31+'STEP 2 - Cashflow - Yr1 '!P32</f>
        <v>0</v>
      </c>
      <c r="D21" s="238">
        <f>'STEP 3 - Cashflow - Yr2'!P27+'STEP 3 - Cashflow - Yr2'!P28</f>
        <v>0</v>
      </c>
      <c r="E21" s="233"/>
      <c r="F21" s="233"/>
      <c r="G21" s="233"/>
      <c r="H21" s="233"/>
      <c r="I21" s="233"/>
      <c r="J21" s="233"/>
      <c r="K21" s="233"/>
      <c r="L21" s="233"/>
      <c r="M21" s="233"/>
      <c r="N21" s="233"/>
      <c r="O21" s="233"/>
      <c r="P21" s="233"/>
      <c r="Q21" s="233"/>
      <c r="R21" s="233"/>
      <c r="S21" s="233"/>
      <c r="T21" s="233"/>
      <c r="U21" s="233"/>
      <c r="V21" s="233"/>
      <c r="W21" s="233"/>
      <c r="X21" s="233"/>
      <c r="Y21" s="233"/>
    </row>
    <row r="22" spans="2:25" s="44" customFormat="1" ht="12.75">
      <c r="B22" s="227" t="str">
        <f>'STEP 3 - Cashflow - Yr2'!B29</f>
        <v>Employee/contractor wages</v>
      </c>
      <c r="C22" s="238">
        <f>'STEP 2 - Cashflow - Yr1 '!P33</f>
        <v>0</v>
      </c>
      <c r="D22" s="238">
        <f>'STEP 3 - Cashflow - Yr2'!P29</f>
        <v>0</v>
      </c>
      <c r="E22" s="233"/>
      <c r="F22" s="233"/>
      <c r="G22" s="233"/>
      <c r="H22" s="233"/>
      <c r="I22" s="233"/>
      <c r="J22" s="233"/>
      <c r="K22" s="233"/>
      <c r="L22" s="233"/>
      <c r="M22" s="233"/>
      <c r="N22" s="233"/>
      <c r="O22" s="233"/>
      <c r="P22" s="233"/>
      <c r="Q22" s="233"/>
      <c r="R22" s="233"/>
      <c r="S22" s="233"/>
      <c r="T22" s="233"/>
      <c r="U22" s="233"/>
      <c r="V22" s="233"/>
      <c r="W22" s="233"/>
      <c r="X22" s="233"/>
      <c r="Y22" s="233"/>
    </row>
    <row r="23" spans="2:4" ht="12.75">
      <c r="B23" s="227" t="str">
        <f>'STEP 3 - Cashflow - Yr2'!B30</f>
        <v>Legal fees</v>
      </c>
      <c r="C23" s="238">
        <f>'STEP 2 - Cashflow - Yr1 '!P34</f>
        <v>0</v>
      </c>
      <c r="D23" s="238">
        <f>'STEP 3 - Cashflow - Yr2'!P30</f>
        <v>0</v>
      </c>
    </row>
    <row r="24" spans="2:5" ht="12.75">
      <c r="B24" s="227" t="str">
        <f>'STEP 3 - Cashflow - Yr2'!B31</f>
        <v>Accounting services</v>
      </c>
      <c r="C24" s="238">
        <f>'STEP 2 - Cashflow - Yr1 '!P35</f>
        <v>0</v>
      </c>
      <c r="D24" s="238">
        <f>'STEP 3 - Cashflow - Yr2'!P31</f>
        <v>0</v>
      </c>
      <c r="E24" s="231"/>
    </row>
    <row r="25" spans="2:4" ht="12.75">
      <c r="B25" s="227" t="str">
        <f>'STEP 3 - Cashflow - Yr2'!B32</f>
        <v>Advertising and promotion</v>
      </c>
      <c r="C25" s="238">
        <f>'STEP 2 - Cashflow - Yr1 '!P36</f>
        <v>0</v>
      </c>
      <c r="D25" s="238">
        <f>'STEP 3 - Cashflow - Yr2'!P32</f>
        <v>0</v>
      </c>
    </row>
    <row r="26" spans="2:5" ht="12.75">
      <c r="B26" s="227" t="str">
        <f>'STEP 3 - Cashflow - Yr2'!B33</f>
        <v>Commercial Rent</v>
      </c>
      <c r="C26" s="238">
        <f>'STEP 2 - Cashflow - Yr1 '!P37</f>
        <v>0</v>
      </c>
      <c r="D26" s="238">
        <f>'STEP 3 - Cashflow - Yr2'!P33</f>
        <v>0</v>
      </c>
      <c r="E26" s="231"/>
    </row>
    <row r="27" spans="2:5" ht="12.75">
      <c r="B27" s="227" t="str">
        <f>'STEP 3 - Cashflow - Yr2'!B34</f>
        <v>Property taxes/TMI</v>
      </c>
      <c r="C27" s="238">
        <f>'STEP 2 - Cashflow - Yr1 '!P38</f>
        <v>0</v>
      </c>
      <c r="D27" s="238">
        <f>'STEP 3 - Cashflow - Yr2'!P34</f>
        <v>0</v>
      </c>
      <c r="E27" s="231"/>
    </row>
    <row r="28" spans="2:5" ht="12.75">
      <c r="B28" s="227" t="str">
        <f>'STEP 3 - Cashflow - Yr2'!B35</f>
        <v>Utilities</v>
      </c>
      <c r="C28" s="238">
        <f>'STEP 2 - Cashflow - Yr1 '!P39</f>
        <v>0</v>
      </c>
      <c r="D28" s="238">
        <f>'STEP 3 - Cashflow - Yr2'!P35</f>
        <v>0</v>
      </c>
      <c r="E28" s="231"/>
    </row>
    <row r="29" spans="2:5" ht="12">
      <c r="B29" s="227" t="str">
        <f>'STEP 3 - Cashflow - Yr2'!B36</f>
        <v>Business Insurance</v>
      </c>
      <c r="C29" s="238">
        <f>'STEP 2 - Cashflow - Yr1 '!P40</f>
        <v>0</v>
      </c>
      <c r="D29" s="238">
        <f>'STEP 3 - Cashflow - Yr2'!P36</f>
        <v>0</v>
      </c>
      <c r="E29" s="231"/>
    </row>
    <row r="30" spans="2:5" ht="12">
      <c r="B30" s="227" t="str">
        <f>'STEP 3 - Cashflow - Yr2'!B37</f>
        <v>Bank Charges</v>
      </c>
      <c r="C30" s="238">
        <f>'STEP 2 - Cashflow - Yr1 '!P41</f>
        <v>0</v>
      </c>
      <c r="D30" s="238">
        <f>'STEP 3 - Cashflow - Yr2'!P37</f>
        <v>0</v>
      </c>
      <c r="E30" s="231"/>
    </row>
    <row r="31" spans="2:5" ht="12">
      <c r="B31" s="227" t="str">
        <f>'STEP 3 - Cashflow - Yr2'!B38</f>
        <v>Office supplies &amp; postage</v>
      </c>
      <c r="C31" s="238">
        <f>'STEP 2 - Cashflow - Yr1 '!P42</f>
        <v>0</v>
      </c>
      <c r="D31" s="238">
        <f>'STEP 3 - Cashflow - Yr2'!P38</f>
        <v>0</v>
      </c>
      <c r="E31" s="231"/>
    </row>
    <row r="32" spans="2:5" ht="12">
      <c r="B32" s="227" t="str">
        <f>'STEP 3 - Cashflow - Yr2'!B39</f>
        <v>Telephone &amp; Internet</v>
      </c>
      <c r="C32" s="238">
        <f>'STEP 2 - Cashflow - Yr1 '!P43</f>
        <v>0</v>
      </c>
      <c r="D32" s="238">
        <f>'STEP 3 - Cashflow - Yr2'!P39</f>
        <v>0</v>
      </c>
      <c r="E32" s="231"/>
    </row>
    <row r="33" spans="2:5" ht="12">
      <c r="B33" s="227" t="str">
        <f>'STEP 3 - Cashflow - Yr2'!B40</f>
        <v>Alarm System</v>
      </c>
      <c r="C33" s="238">
        <f>'STEP 2 - Cashflow - Yr1 '!P44</f>
        <v>0</v>
      </c>
      <c r="D33" s="238">
        <f>'STEP 3 - Cashflow - Yr2'!P40</f>
        <v>0</v>
      </c>
      <c r="E33" s="231"/>
    </row>
    <row r="34" spans="2:5" ht="12">
      <c r="B34" s="227" t="str">
        <f>'STEP 3 - Cashflow - Yr2'!B41</f>
        <v>Subscriptions &amp; Memberships</v>
      </c>
      <c r="C34" s="238">
        <f>'STEP 2 - Cashflow - Yr1 '!P45</f>
        <v>0</v>
      </c>
      <c r="D34" s="238">
        <f>'STEP 3 - Cashflow - Yr2'!P41</f>
        <v>0</v>
      </c>
      <c r="E34" s="231"/>
    </row>
    <row r="35" spans="2:5" ht="12">
      <c r="B35" s="227" t="str">
        <f>'STEP 3 - Cashflow - Yr2'!B42</f>
        <v>Training</v>
      </c>
      <c r="C35" s="238">
        <f>'STEP 2 - Cashflow - Yr1 '!P46</f>
        <v>0</v>
      </c>
      <c r="D35" s="238">
        <f>'STEP 3 - Cashflow - Yr2'!P42</f>
        <v>0</v>
      </c>
      <c r="E35" s="231"/>
    </row>
    <row r="36" spans="2:5" ht="12">
      <c r="B36" s="239" t="str">
        <f>'STEP 2 - Cashflow - Yr1 '!B47</f>
        <v>credit card transaction fee (2%)</v>
      </c>
      <c r="C36" s="238">
        <f>'STEP 2 - Cashflow - Yr1 '!P47</f>
        <v>0</v>
      </c>
      <c r="D36" s="238">
        <f>'STEP 3 - Cashflow - Yr2'!P43</f>
        <v>0</v>
      </c>
      <c r="E36" s="231"/>
    </row>
    <row r="37" spans="2:5" ht="12">
      <c r="B37" s="239" t="str">
        <f>'STEP 2 - Cashflow - Yr1 '!B48</f>
        <v>expense as % of sales rev</v>
      </c>
      <c r="C37" s="238">
        <f>'STEP 2 - Cashflow - Yr1 '!P48</f>
        <v>0</v>
      </c>
      <c r="D37" s="238">
        <f>'STEP 3 - Cashflow - Yr2'!P44</f>
        <v>0</v>
      </c>
      <c r="E37" s="231"/>
    </row>
    <row r="38" spans="2:5" ht="12">
      <c r="B38" s="239">
        <f>'STEP 2 - Cashflow - Yr1 '!B49</f>
        <v>0</v>
      </c>
      <c r="C38" s="238">
        <f>'STEP 2 - Cashflow - Yr1 '!P49</f>
        <v>0</v>
      </c>
      <c r="D38" s="238">
        <f>'STEP 3 - Cashflow - Yr2'!P45</f>
        <v>0</v>
      </c>
      <c r="E38" s="231"/>
    </row>
    <row r="39" spans="2:5" ht="12.75" thickBot="1">
      <c r="B39" s="240">
        <f>'STEP 2 - Cashflow - Yr1 '!B50</f>
        <v>0</v>
      </c>
      <c r="C39" s="241">
        <f>'STEP 2 - Cashflow - Yr1 '!P50</f>
        <v>0</v>
      </c>
      <c r="D39" s="241">
        <f>'STEP 3 - Cashflow - Yr2'!P46</f>
        <v>0</v>
      </c>
      <c r="E39" s="231"/>
    </row>
    <row r="40" spans="2:5" ht="12.75">
      <c r="B40" s="242" t="s">
        <v>98</v>
      </c>
      <c r="C40" s="243">
        <f>SUM(C21:C39)</f>
        <v>0</v>
      </c>
      <c r="D40" s="243">
        <f>SUM(D21:D39)</f>
        <v>0</v>
      </c>
      <c r="E40" s="231"/>
    </row>
    <row r="41" spans="2:5" ht="12.75">
      <c r="B41" s="222" t="s">
        <v>99</v>
      </c>
      <c r="C41" s="235"/>
      <c r="D41" s="236"/>
      <c r="E41" s="231"/>
    </row>
    <row r="42" spans="2:5" ht="12">
      <c r="B42" s="239" t="s">
        <v>100</v>
      </c>
      <c r="C42" s="238">
        <f>'STEP 1 - Start Up Costs'!C28</f>
        <v>0</v>
      </c>
      <c r="D42" s="238">
        <f>'STEP 3 - Cashflow - Yr2'!P49</f>
        <v>0</v>
      </c>
      <c r="E42" s="231"/>
    </row>
    <row r="43" spans="2:5" ht="12">
      <c r="B43" s="239" t="str">
        <f>'STEP 1 - Start Up Costs'!E5</f>
        <v>Futurpreneur Loan Funding</v>
      </c>
      <c r="C43" s="238">
        <f>'STEP 2 - Cashflow - Yr1 '!P55+'STEP 2 - Cashflow - Yr1 '!P56</f>
        <v>0</v>
      </c>
      <c r="D43" s="238">
        <f>'STEP 3 - Cashflow - Yr2'!P50+'STEP 3 - Cashflow - Yr2'!P51</f>
        <v>0</v>
      </c>
      <c r="E43" s="231"/>
    </row>
    <row r="44" spans="2:25" s="44" customFormat="1" ht="12.75">
      <c r="B44" s="239" t="str">
        <f>'STEP 1 - Start Up Costs'!F5</f>
        <v>BDC Loan Funding</v>
      </c>
      <c r="C44" s="238">
        <f>'STEP 2 - Cashflow - Yr1 '!P57+'STEP 2 - Cashflow - Yr1 '!P58</f>
        <v>0</v>
      </c>
      <c r="D44" s="238">
        <f>'STEP 3 - Cashflow - Yr2'!P52+'STEP 3 - Cashflow - Yr2'!P53</f>
        <v>0</v>
      </c>
      <c r="E44" s="232"/>
      <c r="F44" s="233"/>
      <c r="G44" s="233"/>
      <c r="H44" s="233"/>
      <c r="I44" s="233"/>
      <c r="J44" s="233"/>
      <c r="K44" s="233"/>
      <c r="L44" s="233"/>
      <c r="M44" s="233"/>
      <c r="N44" s="233"/>
      <c r="O44" s="233"/>
      <c r="P44" s="233"/>
      <c r="Q44" s="233"/>
      <c r="R44" s="233"/>
      <c r="S44" s="233"/>
      <c r="T44" s="233"/>
      <c r="U44" s="233"/>
      <c r="V44" s="233"/>
      <c r="W44" s="233"/>
      <c r="X44" s="233"/>
      <c r="Y44" s="233"/>
    </row>
    <row r="45" spans="2:25" s="44" customFormat="1" ht="12.75">
      <c r="B45" s="239" t="str">
        <f>'STEP 1 - Start Up Costs'!G5</f>
        <v>Other Funding 1</v>
      </c>
      <c r="C45" s="238">
        <f>'STEP 2 - Cashflow - Yr1 '!P59</f>
        <v>0</v>
      </c>
      <c r="D45" s="238">
        <f>'STEP 3 - Cashflow - Yr2'!P54</f>
        <v>0</v>
      </c>
      <c r="E45" s="232"/>
      <c r="F45" s="233"/>
      <c r="G45" s="233"/>
      <c r="H45" s="233"/>
      <c r="I45" s="233"/>
      <c r="J45" s="233"/>
      <c r="K45" s="233"/>
      <c r="L45" s="233"/>
      <c r="M45" s="233"/>
      <c r="N45" s="233"/>
      <c r="O45" s="233"/>
      <c r="P45" s="233"/>
      <c r="Q45" s="233"/>
      <c r="R45" s="233"/>
      <c r="S45" s="233"/>
      <c r="T45" s="233"/>
      <c r="U45" s="233"/>
      <c r="V45" s="233"/>
      <c r="W45" s="233"/>
      <c r="X45" s="233"/>
      <c r="Y45" s="233"/>
    </row>
    <row r="46" spans="2:25" s="44" customFormat="1" ht="12.75">
      <c r="B46" s="279" t="str">
        <f>'STEP 1 - Start Up Costs'!H5</f>
        <v>Other Funding 2</v>
      </c>
      <c r="C46" s="280">
        <f>'STEP 2 - Cashflow - Yr1 '!P60</f>
        <v>0</v>
      </c>
      <c r="D46" s="280">
        <f>'STEP 3 - Cashflow - Yr2'!P55</f>
        <v>0</v>
      </c>
      <c r="E46" s="232"/>
      <c r="F46" s="233"/>
      <c r="G46" s="233"/>
      <c r="H46" s="233"/>
      <c r="I46" s="233"/>
      <c r="J46" s="233"/>
      <c r="K46" s="233"/>
      <c r="L46" s="233"/>
      <c r="M46" s="233"/>
      <c r="N46" s="233"/>
      <c r="O46" s="233"/>
      <c r="P46" s="233"/>
      <c r="Q46" s="233"/>
      <c r="R46" s="233"/>
      <c r="S46" s="233"/>
      <c r="T46" s="233"/>
      <c r="U46" s="233"/>
      <c r="V46" s="233"/>
      <c r="W46" s="233"/>
      <c r="X46" s="233"/>
      <c r="Y46" s="233"/>
    </row>
    <row r="47" spans="2:25" s="44" customFormat="1" ht="13.5" thickBot="1">
      <c r="B47" s="283" t="s">
        <v>171</v>
      </c>
      <c r="C47" s="284">
        <f>SUM('STEP 2 - Cashflow - Yr1 '!D15:D19)</f>
        <v>0</v>
      </c>
      <c r="D47" s="284">
        <f>'STEP 3 - Cashflow - Yr2'!P56</f>
        <v>0</v>
      </c>
      <c r="E47" s="232"/>
      <c r="F47" s="233"/>
      <c r="G47" s="233"/>
      <c r="H47" s="233"/>
      <c r="I47" s="233"/>
      <c r="J47" s="233"/>
      <c r="K47" s="233"/>
      <c r="L47" s="233"/>
      <c r="M47" s="233"/>
      <c r="N47" s="233"/>
      <c r="O47" s="233"/>
      <c r="P47" s="233"/>
      <c r="Q47" s="233"/>
      <c r="R47" s="233"/>
      <c r="S47" s="233"/>
      <c r="T47" s="233"/>
      <c r="U47" s="233"/>
      <c r="V47" s="233"/>
      <c r="W47" s="233"/>
      <c r="X47" s="233"/>
      <c r="Y47" s="233"/>
    </row>
    <row r="48" spans="2:25" s="44" customFormat="1" ht="13.5" thickBot="1">
      <c r="B48" s="281" t="s">
        <v>101</v>
      </c>
      <c r="C48" s="282">
        <f>SUM(C42:C46)-C47</f>
        <v>0</v>
      </c>
      <c r="D48" s="282">
        <f>SUM(D42:D47)</f>
        <v>0</v>
      </c>
      <c r="E48" s="232"/>
      <c r="F48" s="233"/>
      <c r="G48" s="233"/>
      <c r="H48" s="233"/>
      <c r="I48" s="233"/>
      <c r="J48" s="233"/>
      <c r="K48" s="233"/>
      <c r="L48" s="233"/>
      <c r="M48" s="233"/>
      <c r="N48" s="233"/>
      <c r="O48" s="233"/>
      <c r="P48" s="233"/>
      <c r="Q48" s="233"/>
      <c r="R48" s="233"/>
      <c r="S48" s="233"/>
      <c r="T48" s="233"/>
      <c r="U48" s="233"/>
      <c r="V48" s="233"/>
      <c r="W48" s="233"/>
      <c r="X48" s="233"/>
      <c r="Y48" s="233"/>
    </row>
    <row r="49" spans="2:25" s="44" customFormat="1" ht="12.75">
      <c r="B49" s="242" t="s">
        <v>102</v>
      </c>
      <c r="C49" s="243">
        <f>+C48+C40</f>
        <v>0</v>
      </c>
      <c r="D49" s="243">
        <f>+D48+D40</f>
        <v>0</v>
      </c>
      <c r="E49" s="43"/>
      <c r="F49" s="233"/>
      <c r="G49" s="233"/>
      <c r="H49" s="233"/>
      <c r="I49" s="233"/>
      <c r="J49" s="233"/>
      <c r="K49" s="233"/>
      <c r="L49" s="233"/>
      <c r="M49" s="233"/>
      <c r="N49" s="233"/>
      <c r="O49" s="233"/>
      <c r="P49" s="233"/>
      <c r="Q49" s="233"/>
      <c r="R49" s="233"/>
      <c r="S49" s="233"/>
      <c r="T49" s="233"/>
      <c r="U49" s="233"/>
      <c r="V49" s="233"/>
      <c r="W49" s="233"/>
      <c r="X49" s="233"/>
      <c r="Y49" s="233"/>
    </row>
    <row r="50" spans="2:25" s="44" customFormat="1" ht="12.75">
      <c r="B50" s="222"/>
      <c r="C50" s="235"/>
      <c r="D50" s="246"/>
      <c r="E50" s="43"/>
      <c r="F50" s="233"/>
      <c r="G50" s="233"/>
      <c r="H50" s="233"/>
      <c r="I50" s="233"/>
      <c r="J50" s="233"/>
      <c r="K50" s="233"/>
      <c r="L50" s="233"/>
      <c r="M50" s="233"/>
      <c r="N50" s="233"/>
      <c r="O50" s="233"/>
      <c r="P50" s="233"/>
      <c r="Q50" s="233"/>
      <c r="R50" s="233"/>
      <c r="S50" s="233"/>
      <c r="T50" s="233"/>
      <c r="U50" s="233"/>
      <c r="V50" s="233"/>
      <c r="W50" s="233"/>
      <c r="X50" s="233"/>
      <c r="Y50" s="233"/>
    </row>
    <row r="51" spans="2:4" ht="13.5" thickBot="1">
      <c r="B51" s="244" t="s">
        <v>103</v>
      </c>
      <c r="C51" s="245">
        <f>+C18-C49</f>
        <v>0</v>
      </c>
      <c r="D51" s="245">
        <f>+D18-D49</f>
        <v>0</v>
      </c>
    </row>
    <row r="52" spans="2:4" ht="13.5" thickBot="1">
      <c r="B52" s="244" t="s">
        <v>104</v>
      </c>
      <c r="C52" s="245">
        <f>-C51*0.25</f>
        <v>0</v>
      </c>
      <c r="D52" s="245">
        <f>-0.29*D51</f>
        <v>0</v>
      </c>
    </row>
    <row r="53" spans="2:25" s="44" customFormat="1" ht="13.5" thickBot="1">
      <c r="B53" s="247" t="s">
        <v>105</v>
      </c>
      <c r="C53" s="248">
        <f>SUM(C51:C52)</f>
        <v>0</v>
      </c>
      <c r="D53" s="248">
        <f>SUM(D51:D52)</f>
        <v>0</v>
      </c>
      <c r="E53" s="233"/>
      <c r="F53" s="233"/>
      <c r="G53" s="233"/>
      <c r="H53" s="233"/>
      <c r="I53" s="233"/>
      <c r="J53" s="233"/>
      <c r="K53" s="233"/>
      <c r="L53" s="233"/>
      <c r="M53" s="233"/>
      <c r="N53" s="233"/>
      <c r="O53" s="233"/>
      <c r="P53" s="233"/>
      <c r="Q53" s="233"/>
      <c r="R53" s="233"/>
      <c r="S53" s="233"/>
      <c r="T53" s="233"/>
      <c r="U53" s="233"/>
      <c r="V53" s="233"/>
      <c r="W53" s="233"/>
      <c r="X53" s="233"/>
      <c r="Y53" s="233"/>
    </row>
  </sheetData>
  <sheetProtection password="C7A8" sheet="1"/>
  <printOptions/>
  <pageMargins left="1.023611111111111" right="0.2361111111111111" top="0.7479166666666667" bottom="0.7479166666666667" header="0.5118055555555555" footer="0.511805555555555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indexed="49"/>
  </sheetPr>
  <dimension ref="A2:C20"/>
  <sheetViews>
    <sheetView showGridLines="0" showRowColHeaders="0" zoomScale="80" zoomScaleNormal="80" zoomScalePageLayoutView="0" workbookViewId="0" topLeftCell="A7">
      <selection activeCell="A1" sqref="A1"/>
    </sheetView>
  </sheetViews>
  <sheetFormatPr defaultColWidth="9.140625" defaultRowHeight="12.75"/>
  <cols>
    <col min="1" max="1" width="31.7109375" style="0" customWidth="1"/>
    <col min="2" max="2" width="20.7109375" style="0" customWidth="1"/>
    <col min="3" max="3" width="76.57421875" style="0" customWidth="1"/>
  </cols>
  <sheetData>
    <row r="2" spans="1:3" ht="23.25">
      <c r="A2" s="216"/>
      <c r="B2" s="249" t="s">
        <v>106</v>
      </c>
      <c r="C2" s="10"/>
    </row>
    <row r="3" spans="2:3" ht="25.5" customHeight="1">
      <c r="B3" s="250" t="s">
        <v>107</v>
      </c>
      <c r="C3" s="251"/>
    </row>
    <row r="4" spans="2:3" ht="69" customHeight="1">
      <c r="B4" s="252" t="s">
        <v>108</v>
      </c>
      <c r="C4" s="253" t="s">
        <v>109</v>
      </c>
    </row>
    <row r="5" spans="2:3" ht="75">
      <c r="B5" s="254" t="s">
        <v>110</v>
      </c>
      <c r="C5" s="255" t="s">
        <v>111</v>
      </c>
    </row>
    <row r="6" spans="2:3" ht="45">
      <c r="B6" s="254" t="s">
        <v>112</v>
      </c>
      <c r="C6" s="255" t="s">
        <v>113</v>
      </c>
    </row>
    <row r="7" spans="2:3" ht="30">
      <c r="B7" s="254" t="s">
        <v>114</v>
      </c>
      <c r="C7" s="255" t="s">
        <v>115</v>
      </c>
    </row>
    <row r="8" spans="2:3" ht="45">
      <c r="B8" s="254" t="s">
        <v>116</v>
      </c>
      <c r="C8" s="255" t="s">
        <v>117</v>
      </c>
    </row>
    <row r="9" spans="2:3" ht="90">
      <c r="B9" s="254" t="s">
        <v>71</v>
      </c>
      <c r="C9" s="255" t="s">
        <v>118</v>
      </c>
    </row>
    <row r="10" spans="2:3" ht="75">
      <c r="B10" s="254" t="s">
        <v>119</v>
      </c>
      <c r="C10" s="255" t="s">
        <v>120</v>
      </c>
    </row>
    <row r="11" spans="2:3" ht="28.5">
      <c r="B11" s="254" t="s">
        <v>121</v>
      </c>
      <c r="C11" s="255" t="s">
        <v>122</v>
      </c>
    </row>
    <row r="12" spans="2:3" ht="14.25">
      <c r="B12" s="254" t="s">
        <v>123</v>
      </c>
      <c r="C12" s="255" t="s">
        <v>124</v>
      </c>
    </row>
    <row r="13" spans="2:3" ht="42.75" customHeight="1">
      <c r="B13" s="254" t="s">
        <v>125</v>
      </c>
      <c r="C13" s="255" t="s">
        <v>126</v>
      </c>
    </row>
    <row r="14" spans="2:3" ht="29.25" customHeight="1">
      <c r="B14" s="254" t="s">
        <v>42</v>
      </c>
      <c r="C14" s="255" t="s">
        <v>127</v>
      </c>
    </row>
    <row r="15" spans="2:3" ht="28.5">
      <c r="B15" s="254" t="s">
        <v>128</v>
      </c>
      <c r="C15" s="255" t="s">
        <v>129</v>
      </c>
    </row>
    <row r="16" spans="2:3" ht="12.75" customHeight="1">
      <c r="B16" s="365" t="s">
        <v>130</v>
      </c>
      <c r="C16" s="366" t="s">
        <v>131</v>
      </c>
    </row>
    <row r="17" spans="2:3" ht="80.25" customHeight="1">
      <c r="B17" s="365"/>
      <c r="C17" s="366"/>
    </row>
    <row r="18" spans="2:3" ht="43.5">
      <c r="B18" s="254" t="s">
        <v>132</v>
      </c>
      <c r="C18" s="255" t="s">
        <v>133</v>
      </c>
    </row>
    <row r="19" spans="2:3" ht="14.25">
      <c r="B19" s="254" t="s">
        <v>134</v>
      </c>
      <c r="C19" s="255" t="s">
        <v>135</v>
      </c>
    </row>
    <row r="20" spans="2:3" ht="17.25" customHeight="1">
      <c r="B20" s="254" t="s">
        <v>136</v>
      </c>
      <c r="C20" s="255" t="s">
        <v>137</v>
      </c>
    </row>
  </sheetData>
  <sheetProtection sheet="1"/>
  <mergeCells count="2">
    <mergeCell ref="B16:B17"/>
    <mergeCell ref="C16:C17"/>
  </mergeCells>
  <printOptions/>
  <pageMargins left="0.2362204724409449" right="0.2362204724409449" top="0.7480314960629921" bottom="0.7480314960629921" header="0.31496062992125984" footer="0.31496062992125984"/>
  <pageSetup horizontalDpi="300" verticalDpi="300" orientation="portrait" r:id="rId2"/>
  <headerFooter>
    <oddFooter>&amp;RGlossary - Business Terms and Definitions - Page &amp;P</oddFooter>
  </headerFooter>
  <drawing r:id="rId1"/>
</worksheet>
</file>

<file path=xl/worksheets/sheet8.xml><?xml version="1.0" encoding="utf-8"?>
<worksheet xmlns="http://schemas.openxmlformats.org/spreadsheetml/2006/main" xmlns:r="http://schemas.openxmlformats.org/officeDocument/2006/relationships">
  <dimension ref="B2:D29"/>
  <sheetViews>
    <sheetView showGridLines="0" showRowColHeaders="0" zoomScale="80" zoomScaleNormal="80" zoomScalePageLayoutView="0" workbookViewId="0" topLeftCell="A26">
      <selection activeCell="B10" sqref="B10"/>
    </sheetView>
  </sheetViews>
  <sheetFormatPr defaultColWidth="9.140625" defaultRowHeight="12.75"/>
  <cols>
    <col min="1" max="1" width="34.421875" style="0" customWidth="1"/>
    <col min="2" max="2" width="94.140625" style="0" customWidth="1"/>
  </cols>
  <sheetData>
    <row r="2" ht="26.25">
      <c r="B2" s="256" t="s">
        <v>138</v>
      </c>
    </row>
    <row r="3" ht="15.75">
      <c r="B3" s="3"/>
    </row>
    <row r="4" ht="34.5" customHeight="1">
      <c r="B4" s="257" t="s">
        <v>139</v>
      </c>
    </row>
    <row r="5" ht="15.75">
      <c r="B5" s="257"/>
    </row>
    <row r="6" ht="15.75">
      <c r="B6" s="4"/>
    </row>
    <row r="7" spans="2:4" ht="33" customHeight="1">
      <c r="B7" s="363"/>
      <c r="D7" s="259"/>
    </row>
    <row r="8" spans="2:4" ht="15.75">
      <c r="B8" s="258"/>
      <c r="D8" s="259"/>
    </row>
    <row r="9" ht="18.75">
      <c r="B9" s="260" t="s">
        <v>140</v>
      </c>
    </row>
    <row r="10" s="259" customFormat="1" ht="66" customHeight="1">
      <c r="B10" s="257" t="s">
        <v>185</v>
      </c>
    </row>
    <row r="11" ht="15.75">
      <c r="B11" s="258"/>
    </row>
    <row r="12" ht="15.75">
      <c r="B12" s="261"/>
    </row>
    <row r="13" ht="26.25" customHeight="1">
      <c r="B13" s="262" t="s">
        <v>141</v>
      </c>
    </row>
    <row r="14" ht="37.5">
      <c r="B14" s="260" t="s">
        <v>181</v>
      </c>
    </row>
    <row r="15" ht="31.5">
      <c r="B15" s="3" t="s">
        <v>169</v>
      </c>
    </row>
    <row r="16" ht="12">
      <c r="B16" s="263"/>
    </row>
    <row r="17" ht="79.5" customHeight="1">
      <c r="B17" s="367" t="s">
        <v>142</v>
      </c>
    </row>
    <row r="18" ht="12">
      <c r="B18" s="368"/>
    </row>
    <row r="19" ht="18">
      <c r="B19" s="260"/>
    </row>
    <row r="20" ht="15">
      <c r="B20" s="257"/>
    </row>
    <row r="21" ht="12">
      <c r="B21" s="263"/>
    </row>
    <row r="22" ht="18">
      <c r="B22" s="260" t="s">
        <v>143</v>
      </c>
    </row>
    <row r="23" ht="90" customHeight="1">
      <c r="B23" s="264" t="s">
        <v>144</v>
      </c>
    </row>
    <row r="24" ht="15">
      <c r="B24" s="264"/>
    </row>
    <row r="25" ht="18">
      <c r="B25" s="262" t="s">
        <v>145</v>
      </c>
    </row>
    <row r="26" ht="114.75" customHeight="1">
      <c r="B26" s="257" t="s">
        <v>184</v>
      </c>
    </row>
    <row r="27" ht="15">
      <c r="B27" s="257"/>
    </row>
    <row r="28" ht="18">
      <c r="B28" s="262" t="s">
        <v>146</v>
      </c>
    </row>
    <row r="29" ht="170.25">
      <c r="B29" s="264" t="s">
        <v>170</v>
      </c>
    </row>
    <row r="35" ht="26.25" customHeight="1"/>
    <row r="36" ht="9" customHeight="1"/>
  </sheetData>
  <sheetProtection password="C7A8" sheet="1"/>
  <mergeCells count="1">
    <mergeCell ref="B17:B18"/>
  </mergeCells>
  <printOptions/>
  <pageMargins left="0.7086614173228347" right="0.7086614173228347" top="0.7480314960629921" bottom="0.7480314960629921" header="0.5118110236220472" footer="0.5118110236220472"/>
  <pageSetup horizontalDpi="300" verticalDpi="300" orientation="portrait" r:id="rId2"/>
  <headerFooter>
    <oddFooter>&amp;R Futurpreneur Canada - Financing Guidelines &amp;P</oddFooter>
  </headerFooter>
  <rowBreaks count="1" manualBreakCount="1">
    <brk id="2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Futurpreneur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Futurpreneur Canada Cash-Flow Template</dc:title>
  <dc:subject>Cash-flow</dc:subject>
  <dc:creator>Marcus Wolfe</dc:creator>
  <cp:keywords>Cash-flow, Template</cp:keywords>
  <dc:description>2_0Last update 30/01/2015 - revise interest rates
2_01 removed locks on yr 1 &amp; 2 expense % columns</dc:description>
  <cp:lastModifiedBy>Derek MacArthur</cp:lastModifiedBy>
  <cp:lastPrinted>2014-11-18T15:34:42Z</cp:lastPrinted>
  <dcterms:created xsi:type="dcterms:W3CDTF">2014-10-30T17:01:52Z</dcterms:created>
  <dcterms:modified xsi:type="dcterms:W3CDTF">2024-06-06T11:07:45Z</dcterms:modified>
  <cp:category>Cash-flow, BPW, Business Plan</cp:category>
  <cp:version/>
  <cp:contentType/>
  <cp:contentStatus/>
</cp:coreProperties>
</file>

<file path=docProps/custom.xml><?xml version="1.0" encoding="utf-8"?>
<Properties xmlns="http://schemas.openxmlformats.org/officeDocument/2006/custom-properties" xmlns:vt="http://schemas.openxmlformats.org/officeDocument/2006/docPropsVTypes"/>
</file>